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31" documentId="8_{6A3BDFFC-DA90-42F7-9BF4-B7F9394AF1BD}" xr6:coauthVersionLast="47" xr6:coauthVersionMax="47" xr10:uidLastSave="{925CBD9A-1758-4FB6-9FA9-05EAE1B9EEC1}"/>
  <bookViews>
    <workbookView xWindow="28680" yWindow="-120" windowWidth="51840" windowHeight="21120" xr2:uid="{00000000-000D-0000-FFFF-FFFF00000000}"/>
  </bookViews>
  <sheets>
    <sheet name="Cover Page" sheetId="1" r:id="rId1"/>
    <sheet name="Lists" sheetId="2" r:id="rId2"/>
    <sheet name="Instructions" sheetId="3" r:id="rId3"/>
    <sheet name="Cause Entry Table" sheetId="4" r:id="rId4"/>
    <sheet name="Fishbone Diagram" sheetId="5" r:id="rId5"/>
    <sheet name="Root Cause Prioritization" sheetId="6" r:id="rId6"/>
    <sheet name="Action Tracker" sheetId="7" r:id="rId7"/>
    <sheet name="Dashboard" sheetId="8" r:id="rId8"/>
    <sheet name="Summary" sheetId="9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9" l="1"/>
  <c r="B9" i="9"/>
  <c r="B8" i="9"/>
  <c r="B7" i="9"/>
  <c r="B6" i="9"/>
  <c r="B5" i="9"/>
  <c r="M11" i="8"/>
  <c r="E6" i="8"/>
  <c r="A6" i="8"/>
  <c r="K54" i="7"/>
  <c r="L54" i="7" s="1"/>
  <c r="J54" i="7"/>
  <c r="K53" i="7"/>
  <c r="L53" i="7" s="1"/>
  <c r="J53" i="7"/>
  <c r="K52" i="7"/>
  <c r="L52" i="7" s="1"/>
  <c r="J52" i="7"/>
  <c r="K51" i="7"/>
  <c r="L51" i="7" s="1"/>
  <c r="J51" i="7"/>
  <c r="K50" i="7"/>
  <c r="L50" i="7" s="1"/>
  <c r="J50" i="7"/>
  <c r="K49" i="7"/>
  <c r="L49" i="7" s="1"/>
  <c r="J49" i="7"/>
  <c r="K48" i="7"/>
  <c r="L48" i="7" s="1"/>
  <c r="J48" i="7"/>
  <c r="K47" i="7"/>
  <c r="L47" i="7" s="1"/>
  <c r="J47" i="7"/>
  <c r="K46" i="7"/>
  <c r="L46" i="7" s="1"/>
  <c r="J46" i="7"/>
  <c r="K45" i="7"/>
  <c r="L45" i="7" s="1"/>
  <c r="J45" i="7"/>
  <c r="K44" i="7"/>
  <c r="L44" i="7" s="1"/>
  <c r="J44" i="7"/>
  <c r="K43" i="7"/>
  <c r="L43" i="7" s="1"/>
  <c r="J43" i="7"/>
  <c r="K42" i="7"/>
  <c r="L42" i="7" s="1"/>
  <c r="J42" i="7"/>
  <c r="K41" i="7"/>
  <c r="L41" i="7" s="1"/>
  <c r="J41" i="7"/>
  <c r="K40" i="7"/>
  <c r="L40" i="7" s="1"/>
  <c r="J40" i="7"/>
  <c r="K39" i="7"/>
  <c r="L39" i="7" s="1"/>
  <c r="J39" i="7"/>
  <c r="K38" i="7"/>
  <c r="L38" i="7" s="1"/>
  <c r="J38" i="7"/>
  <c r="K37" i="7"/>
  <c r="L37" i="7" s="1"/>
  <c r="J37" i="7"/>
  <c r="K36" i="7"/>
  <c r="L36" i="7" s="1"/>
  <c r="J36" i="7"/>
  <c r="K35" i="7"/>
  <c r="L35" i="7" s="1"/>
  <c r="J35" i="7"/>
  <c r="K34" i="7"/>
  <c r="L34" i="7" s="1"/>
  <c r="J34" i="7"/>
  <c r="K33" i="7"/>
  <c r="L33" i="7" s="1"/>
  <c r="J33" i="7"/>
  <c r="K32" i="7"/>
  <c r="L32" i="7" s="1"/>
  <c r="J32" i="7"/>
  <c r="K31" i="7"/>
  <c r="L31" i="7" s="1"/>
  <c r="J31" i="7"/>
  <c r="K30" i="7"/>
  <c r="L30" i="7" s="1"/>
  <c r="J30" i="7"/>
  <c r="K29" i="7"/>
  <c r="L29" i="7" s="1"/>
  <c r="J29" i="7"/>
  <c r="K28" i="7"/>
  <c r="L28" i="7" s="1"/>
  <c r="J28" i="7"/>
  <c r="K27" i="7"/>
  <c r="L27" i="7" s="1"/>
  <c r="J27" i="7"/>
  <c r="K26" i="7"/>
  <c r="L26" i="7" s="1"/>
  <c r="J26" i="7"/>
  <c r="K25" i="7"/>
  <c r="L25" i="7" s="1"/>
  <c r="J25" i="7"/>
  <c r="K24" i="7"/>
  <c r="L24" i="7" s="1"/>
  <c r="J24" i="7"/>
  <c r="K23" i="7"/>
  <c r="L23" i="7" s="1"/>
  <c r="J23" i="7"/>
  <c r="K22" i="7"/>
  <c r="L22" i="7" s="1"/>
  <c r="J22" i="7"/>
  <c r="K21" i="7"/>
  <c r="L21" i="7" s="1"/>
  <c r="J21" i="7"/>
  <c r="K20" i="7"/>
  <c r="L20" i="7" s="1"/>
  <c r="J20" i="7"/>
  <c r="K19" i="7"/>
  <c r="L19" i="7" s="1"/>
  <c r="J19" i="7"/>
  <c r="K18" i="7"/>
  <c r="L18" i="7" s="1"/>
  <c r="J18" i="7"/>
  <c r="K17" i="7"/>
  <c r="L17" i="7" s="1"/>
  <c r="J17" i="7"/>
  <c r="K16" i="7"/>
  <c r="L16" i="7" s="1"/>
  <c r="J16" i="7"/>
  <c r="K15" i="7"/>
  <c r="L15" i="7" s="1"/>
  <c r="J15" i="7"/>
  <c r="K14" i="7"/>
  <c r="L14" i="7" s="1"/>
  <c r="J14" i="7"/>
  <c r="K13" i="7"/>
  <c r="L13" i="7" s="1"/>
  <c r="J13" i="7"/>
  <c r="K12" i="7"/>
  <c r="L12" i="7" s="1"/>
  <c r="J12" i="7"/>
  <c r="K11" i="7"/>
  <c r="L11" i="7" s="1"/>
  <c r="J11" i="7"/>
  <c r="J10" i="7"/>
  <c r="H10" i="7"/>
  <c r="K10" i="7" s="1"/>
  <c r="L10" i="7" s="1"/>
  <c r="E10" i="7"/>
  <c r="C10" i="7"/>
  <c r="J9" i="7"/>
  <c r="H9" i="7"/>
  <c r="K9" i="7" s="1"/>
  <c r="L9" i="7" s="1"/>
  <c r="E9" i="7"/>
  <c r="C9" i="7"/>
  <c r="J8" i="7"/>
  <c r="H8" i="7"/>
  <c r="K8" i="7" s="1"/>
  <c r="L8" i="7" s="1"/>
  <c r="E8" i="7"/>
  <c r="C8" i="7"/>
  <c r="J7" i="7"/>
  <c r="H7" i="7"/>
  <c r="K7" i="7" s="1"/>
  <c r="L7" i="7" s="1"/>
  <c r="E7" i="7"/>
  <c r="C7" i="7"/>
  <c r="J6" i="7"/>
  <c r="H6" i="7"/>
  <c r="K6" i="7" s="1"/>
  <c r="L6" i="7" s="1"/>
  <c r="E6" i="7"/>
  <c r="C6" i="7"/>
  <c r="J5" i="7"/>
  <c r="H5" i="7"/>
  <c r="E5" i="7"/>
  <c r="C5" i="7"/>
  <c r="B30" i="6"/>
  <c r="B29" i="6"/>
  <c r="B28" i="6"/>
  <c r="B27" i="6"/>
  <c r="B26" i="6"/>
  <c r="B25" i="6"/>
  <c r="B20" i="6"/>
  <c r="B18" i="6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B19" i="9" l="1"/>
  <c r="A19" i="9"/>
  <c r="B18" i="9"/>
  <c r="A18" i="9"/>
  <c r="B17" i="9"/>
  <c r="A17" i="9"/>
  <c r="B16" i="9"/>
  <c r="A16" i="9"/>
  <c r="B15" i="9"/>
  <c r="A15" i="9"/>
  <c r="B14" i="6"/>
  <c r="B13" i="6"/>
  <c r="B12" i="6"/>
  <c r="B11" i="6"/>
  <c r="B10" i="6"/>
  <c r="B9" i="6"/>
  <c r="B8" i="6"/>
  <c r="B7" i="6"/>
  <c r="B6" i="6"/>
  <c r="B5" i="6"/>
  <c r="K5" i="4"/>
  <c r="J5" i="4"/>
  <c r="K6" i="4"/>
  <c r="J6" i="4"/>
  <c r="K7" i="4"/>
  <c r="J7" i="4"/>
  <c r="K8" i="4"/>
  <c r="J8" i="4"/>
  <c r="K9" i="4"/>
  <c r="J9" i="4"/>
  <c r="K10" i="4"/>
  <c r="J10" i="4"/>
  <c r="K11" i="4"/>
  <c r="J11" i="4"/>
  <c r="K12" i="4"/>
  <c r="J12" i="4"/>
  <c r="K13" i="4"/>
  <c r="J13" i="4"/>
  <c r="K14" i="4"/>
  <c r="J14" i="4"/>
  <c r="K15" i="4"/>
  <c r="J15" i="4"/>
  <c r="K16" i="4"/>
  <c r="J16" i="4"/>
  <c r="K17" i="4"/>
  <c r="J17" i="4"/>
  <c r="K18" i="4"/>
  <c r="J18" i="4"/>
  <c r="K19" i="4"/>
  <c r="J19" i="4"/>
  <c r="K20" i="4"/>
  <c r="J20" i="4"/>
  <c r="K21" i="4"/>
  <c r="J21" i="4"/>
  <c r="K22" i="4"/>
  <c r="J22" i="4"/>
  <c r="K23" i="4"/>
  <c r="J23" i="4"/>
  <c r="K24" i="4"/>
  <c r="J24" i="4"/>
  <c r="K25" i="4"/>
  <c r="J25" i="4"/>
  <c r="K26" i="4"/>
  <c r="J26" i="4"/>
  <c r="K27" i="4"/>
  <c r="J27" i="4"/>
  <c r="K28" i="4"/>
  <c r="J28" i="4"/>
  <c r="K29" i="4"/>
  <c r="J29" i="4"/>
  <c r="K30" i="4"/>
  <c r="J30" i="4"/>
  <c r="K31" i="4"/>
  <c r="J31" i="4"/>
  <c r="K32" i="4"/>
  <c r="J32" i="4"/>
  <c r="K33" i="4"/>
  <c r="J33" i="4"/>
  <c r="K34" i="4"/>
  <c r="J34" i="4"/>
  <c r="K35" i="4"/>
  <c r="J35" i="4"/>
  <c r="K36" i="4"/>
  <c r="J36" i="4"/>
  <c r="K37" i="4"/>
  <c r="J37" i="4"/>
  <c r="K38" i="4"/>
  <c r="J38" i="4"/>
  <c r="K39" i="4"/>
  <c r="J39" i="4"/>
  <c r="K40" i="4"/>
  <c r="J40" i="4"/>
  <c r="K41" i="4"/>
  <c r="J41" i="4"/>
  <c r="K42" i="4"/>
  <c r="J42" i="4"/>
  <c r="K43" i="4"/>
  <c r="J43" i="4"/>
  <c r="K44" i="4"/>
  <c r="J44" i="4"/>
  <c r="K45" i="4"/>
  <c r="J45" i="4"/>
  <c r="K46" i="4"/>
  <c r="J46" i="4"/>
  <c r="K47" i="4"/>
  <c r="J47" i="4"/>
  <c r="K48" i="4"/>
  <c r="J48" i="4"/>
  <c r="K49" i="4"/>
  <c r="J49" i="4"/>
  <c r="K50" i="4"/>
  <c r="J50" i="4"/>
  <c r="K51" i="4"/>
  <c r="J51" i="4"/>
  <c r="K52" i="4"/>
  <c r="J52" i="4"/>
  <c r="K53" i="4"/>
  <c r="J53" i="4"/>
  <c r="K54" i="4"/>
  <c r="J54" i="4"/>
  <c r="H8" i="9"/>
  <c r="H7" i="9"/>
  <c r="H6" i="9"/>
  <c r="H5" i="9"/>
  <c r="I11" i="8"/>
  <c r="A11" i="8"/>
  <c r="M6" i="8"/>
  <c r="K5" i="7"/>
  <c r="L5" i="7" s="1"/>
  <c r="E11" i="8" s="1"/>
  <c r="E7" i="9" l="1"/>
  <c r="E6" i="9"/>
  <c r="E5" i="9"/>
  <c r="I6" i="8"/>
  <c r="B22" i="6"/>
  <c r="H5" i="6"/>
  <c r="G5" i="6"/>
  <c r="E5" i="6"/>
  <c r="F5" i="6" s="1"/>
  <c r="D5" i="6"/>
  <c r="C5" i="6"/>
  <c r="H6" i="6"/>
  <c r="G6" i="6"/>
  <c r="E6" i="6"/>
  <c r="F6" i="6" s="1"/>
  <c r="D6" i="6"/>
  <c r="C6" i="6"/>
  <c r="H7" i="6"/>
  <c r="G7" i="6"/>
  <c r="E7" i="6"/>
  <c r="F7" i="6" s="1"/>
  <c r="D7" i="6"/>
  <c r="C7" i="6"/>
  <c r="H8" i="6"/>
  <c r="G8" i="6"/>
  <c r="E8" i="6"/>
  <c r="F8" i="6" s="1"/>
  <c r="D8" i="6"/>
  <c r="C8" i="6"/>
  <c r="H9" i="6"/>
  <c r="G9" i="6"/>
  <c r="E9" i="6"/>
  <c r="F9" i="6" s="1"/>
  <c r="D9" i="6"/>
  <c r="C9" i="6"/>
  <c r="H10" i="6"/>
  <c r="G10" i="6"/>
  <c r="E10" i="6"/>
  <c r="F10" i="6" s="1"/>
  <c r="D10" i="6"/>
  <c r="C10" i="6"/>
  <c r="H11" i="6"/>
  <c r="G11" i="6"/>
  <c r="E11" i="6"/>
  <c r="F11" i="6" s="1"/>
  <c r="D11" i="6"/>
  <c r="C11" i="6"/>
  <c r="H12" i="6"/>
  <c r="G12" i="6"/>
  <c r="E12" i="6"/>
  <c r="F12" i="6" s="1"/>
  <c r="D12" i="6"/>
  <c r="C12" i="6"/>
  <c r="H13" i="6"/>
  <c r="G13" i="6"/>
  <c r="E13" i="6"/>
  <c r="F13" i="6" s="1"/>
  <c r="D13" i="6"/>
  <c r="C13" i="6"/>
  <c r="H14" i="6"/>
  <c r="G14" i="6"/>
  <c r="E14" i="6"/>
  <c r="F14" i="6" s="1"/>
  <c r="D14" i="6"/>
  <c r="C14" i="6"/>
</calcChain>
</file>

<file path=xl/sharedStrings.xml><?xml version="1.0" encoding="utf-8"?>
<sst xmlns="http://schemas.openxmlformats.org/spreadsheetml/2006/main" count="394" uniqueCount="231">
  <si>
    <t>Premium Fishbone Diagram Excel Template</t>
  </si>
  <si>
    <t>Root Cause Analysis | Ishikawa Diagram | Cause-and-Effect Diagram | 6Ms Framework</t>
  </si>
  <si>
    <t>Project Name</t>
  </si>
  <si>
    <t>Problem Statement</t>
  </si>
  <si>
    <t>Process / Department</t>
  </si>
  <si>
    <t>Date</t>
  </si>
  <si>
    <t>Prepared By</t>
  </si>
  <si>
    <t>Team Members</t>
  </si>
  <si>
    <t>Workbook includes: Editable Fishbone Visual | Cause Scoring | Prioritization | Action Tracker | KPI Dashboard</t>
  </si>
  <si>
    <t>Machine</t>
  </si>
  <si>
    <t>Method</t>
  </si>
  <si>
    <t>Man</t>
  </si>
  <si>
    <t>╲</t>
  </si>
  <si>
    <t>╱</t>
  </si>
  <si>
    <t>CAUSE</t>
  </si>
  <si>
    <t>EFFECT</t>
  </si>
  <si>
    <t>Material</t>
  </si>
  <si>
    <t>Measurement</t>
  </si>
  <si>
    <t>Mother Nature</t>
  </si>
  <si>
    <t>Template Lists and Scoring Guide</t>
  </si>
  <si>
    <t>Categories</t>
  </si>
  <si>
    <t>Scores</t>
  </si>
  <si>
    <t>Root Cause</t>
  </si>
  <si>
    <t>Status</t>
  </si>
  <si>
    <t>Priority</t>
  </si>
  <si>
    <t>Yes</t>
  </si>
  <si>
    <t>Not Started</t>
  </si>
  <si>
    <t>Low</t>
  </si>
  <si>
    <t>No</t>
  </si>
  <si>
    <t>In Progress</t>
  </si>
  <si>
    <t>Medium</t>
  </si>
  <si>
    <t>Completed</t>
  </si>
  <si>
    <t>High</t>
  </si>
  <si>
    <t>On Hold</t>
  </si>
  <si>
    <t>How to Use This Fishbone Diagram Template</t>
  </si>
  <si>
    <t>1. Define the problem</t>
  </si>
  <si>
    <t>Go to Cover Page and write a clear problem statement. Good problem statements are specific, measurable, and process-focused.</t>
  </si>
  <si>
    <t>2. Brainstorm causes by 6Ms</t>
  </si>
  <si>
    <t>Use the Fishbone Diagram and Cause Entry Table to capture causes under Man, Machine, Method, Material, Measurement, and Mother Nature.</t>
  </si>
  <si>
    <t>3. Score each cause</t>
  </si>
  <si>
    <t>Enter Impact, Frequency, and Detectability scores from 1 to 5. Priority Score calculates automatically as Impact x Frequency x Detectability.</t>
  </si>
  <si>
    <t>4. Identify root causes</t>
  </si>
  <si>
    <t>Mark Root Cause as Yes after analysis, data validation, or team agreement.</t>
  </si>
  <si>
    <t>5. Track actions</t>
  </si>
  <si>
    <t>Use the Action Tracker to assign corrective and preventive actions, due dates, status, and completion percentage.</t>
  </si>
  <si>
    <t>6. Review dashboard</t>
  </si>
  <si>
    <t>Use the Dashboard to monitor cause distribution, high-priority issues, overdue actions, and closure progress.</t>
  </si>
  <si>
    <t>Scoring guide</t>
  </si>
  <si>
    <t>1 = Low, 3 = Medium, 5 = High. Higher Priority Score means greater focus is needed.</t>
  </si>
  <si>
    <t>Cause Entry Table and Scoring System</t>
  </si>
  <si>
    <t>ID</t>
  </si>
  <si>
    <t>Category</t>
  </si>
  <si>
    <t>Cause Description</t>
  </si>
  <si>
    <t>Sub-Cause</t>
  </si>
  <si>
    <t>Evidence / Data</t>
  </si>
  <si>
    <t>Impact Score</t>
  </si>
  <si>
    <t>Frequency Score</t>
  </si>
  <si>
    <t>Detectability Score</t>
  </si>
  <si>
    <t>Priority Score</t>
  </si>
  <si>
    <t>Priority Level</t>
  </si>
  <si>
    <t>Rank</t>
  </si>
  <si>
    <t>Root Cause?</t>
  </si>
  <si>
    <t>Corrective Action</t>
  </si>
  <si>
    <t>Owner</t>
  </si>
  <si>
    <t>C001</t>
  </si>
  <si>
    <t>Equipment worn out</t>
  </si>
  <si>
    <t>Loose bearing</t>
  </si>
  <si>
    <t>Maintenance log shows repeated failures</t>
  </si>
  <si>
    <t>Replace bearing and update PM plan</t>
  </si>
  <si>
    <t>Owner 1</t>
  </si>
  <si>
    <t>C002</t>
  </si>
  <si>
    <t>Procedure not followed</t>
  </si>
  <si>
    <t>Missing checklist step</t>
  </si>
  <si>
    <t>Operator interview and audit trail</t>
  </si>
  <si>
    <t>Revise checklist and train team</t>
  </si>
  <si>
    <t>Owner 2</t>
  </si>
  <si>
    <t>C003</t>
  </si>
  <si>
    <t>Poor quality material</t>
  </si>
  <si>
    <t>Supplier variation</t>
  </si>
  <si>
    <t>Incoming inspection defects</t>
  </si>
  <si>
    <t>Review supplier quality agreement</t>
  </si>
  <si>
    <t>Owner 3</t>
  </si>
  <si>
    <t>C004</t>
  </si>
  <si>
    <t>Lack of training</t>
  </si>
  <si>
    <t>New operator onboarding gap</t>
  </si>
  <si>
    <t>Training matrix not updated</t>
  </si>
  <si>
    <t>Conduct refresher training</t>
  </si>
  <si>
    <t>Owner 4</t>
  </si>
  <si>
    <t>C005</t>
  </si>
  <si>
    <t>Calibration issue</t>
  </si>
  <si>
    <t>Gauge overdue</t>
  </si>
  <si>
    <t>Calibration record expired</t>
  </si>
  <si>
    <t>Calibrate gauge and review schedule</t>
  </si>
  <si>
    <t>Owner 5</t>
  </si>
  <si>
    <t>C006</t>
  </si>
  <si>
    <t>Humidity variation</t>
  </si>
  <si>
    <t>Seasonal change</t>
  </si>
  <si>
    <t>Humidity trend exceeded limits</t>
  </si>
  <si>
    <t>Add humidity control check</t>
  </si>
  <si>
    <t>Owner 6</t>
  </si>
  <si>
    <t>C007</t>
  </si>
  <si>
    <t>C008</t>
  </si>
  <si>
    <t>C009</t>
  </si>
  <si>
    <t>C010</t>
  </si>
  <si>
    <t>C011</t>
  </si>
  <si>
    <t>C012</t>
  </si>
  <si>
    <t>C013</t>
  </si>
  <si>
    <t>C014</t>
  </si>
  <si>
    <t>C015</t>
  </si>
  <si>
    <t>C016</t>
  </si>
  <si>
    <t>C017</t>
  </si>
  <si>
    <t>C018</t>
  </si>
  <si>
    <t>C019</t>
  </si>
  <si>
    <t>C020</t>
  </si>
  <si>
    <t>C021</t>
  </si>
  <si>
    <t>C022</t>
  </si>
  <si>
    <t>C023</t>
  </si>
  <si>
    <t>C024</t>
  </si>
  <si>
    <t>C025</t>
  </si>
  <si>
    <t>C026</t>
  </si>
  <si>
    <t>C027</t>
  </si>
  <si>
    <t>C028</t>
  </si>
  <si>
    <t>C029</t>
  </si>
  <si>
    <t>C030</t>
  </si>
  <si>
    <t>C031</t>
  </si>
  <si>
    <t>C032</t>
  </si>
  <si>
    <t>C033</t>
  </si>
  <si>
    <t>C034</t>
  </si>
  <si>
    <t>C035</t>
  </si>
  <si>
    <t>C036</t>
  </si>
  <si>
    <t>C037</t>
  </si>
  <si>
    <t>C038</t>
  </si>
  <si>
    <t>C039</t>
  </si>
  <si>
    <t>C040</t>
  </si>
  <si>
    <t>C041</t>
  </si>
  <si>
    <t>C042</t>
  </si>
  <si>
    <t>C043</t>
  </si>
  <si>
    <t>C044</t>
  </si>
  <si>
    <t>C045</t>
  </si>
  <si>
    <t>C046</t>
  </si>
  <si>
    <t>C047</t>
  </si>
  <si>
    <t>C048</t>
  </si>
  <si>
    <t>C049</t>
  </si>
  <si>
    <t>C050</t>
  </si>
  <si>
    <t>Editable 6Ms Fishbone Diagram</t>
  </si>
  <si>
    <t>Enter or edit causes in the dotted list areas. Use the Cause Entry Table for scoring and dashboard automation.</t>
  </si>
  <si>
    <t xml:space="preserve">Problem Statement: </t>
  </si>
  <si>
    <t>Cause 1</t>
  </si>
  <si>
    <t>Cause 2</t>
  </si>
  <si>
    <t>Cause 3</t>
  </si>
  <si>
    <t>Cause 4</t>
  </si>
  <si>
    <t>Cause 5</t>
  </si>
  <si>
    <t>EFFECT
(The Problem)</t>
  </si>
  <si>
    <t>Tip: Replace placeholder causes or link key causes from Cause Entry Table. This page is optimized for A4 landscape printing.</t>
  </si>
  <si>
    <t>Root Cause Prioritization</t>
  </si>
  <si>
    <t>Cause ID</t>
  </si>
  <si>
    <t>Total Causes</t>
  </si>
  <si>
    <t>Confirmed Root Causes</t>
  </si>
  <si>
    <t>High Priority Causes</t>
  </si>
  <si>
    <t>Cause Count</t>
  </si>
  <si>
    <t>Corrective and Preventive Action Tracker</t>
  </si>
  <si>
    <t>Action ID</t>
  </si>
  <si>
    <t>Related Cause ID</t>
  </si>
  <si>
    <t>Preventive Action</t>
  </si>
  <si>
    <t>Start Date</t>
  </si>
  <si>
    <t>Due Date</t>
  </si>
  <si>
    <t>Completion %</t>
  </si>
  <si>
    <t>Days Remaining</t>
  </si>
  <si>
    <t>Days Overdue</t>
  </si>
  <si>
    <t>Overdue?</t>
  </si>
  <si>
    <t>Effectiveness Check</t>
  </si>
  <si>
    <t>Comments</t>
  </si>
  <si>
    <t>A001</t>
  </si>
  <si>
    <t>A002</t>
  </si>
  <si>
    <t>A003</t>
  </si>
  <si>
    <t>A004</t>
  </si>
  <si>
    <t>A005</t>
  </si>
  <si>
    <t>A006</t>
  </si>
  <si>
    <t>A007</t>
  </si>
  <si>
    <t>A008</t>
  </si>
  <si>
    <t>A009</t>
  </si>
  <si>
    <t>A010</t>
  </si>
  <si>
    <t>A011</t>
  </si>
  <si>
    <t>A012</t>
  </si>
  <si>
    <t>A013</t>
  </si>
  <si>
    <t>A014</t>
  </si>
  <si>
    <t>A015</t>
  </si>
  <si>
    <t>A016</t>
  </si>
  <si>
    <t>A017</t>
  </si>
  <si>
    <t>A018</t>
  </si>
  <si>
    <t>A019</t>
  </si>
  <si>
    <t>A020</t>
  </si>
  <si>
    <t>A021</t>
  </si>
  <si>
    <t>A022</t>
  </si>
  <si>
    <t>A023</t>
  </si>
  <si>
    <t>A024</t>
  </si>
  <si>
    <t>A025</t>
  </si>
  <si>
    <t>A026</t>
  </si>
  <si>
    <t>A027</t>
  </si>
  <si>
    <t>A028</t>
  </si>
  <si>
    <t>A029</t>
  </si>
  <si>
    <t>A030</t>
  </si>
  <si>
    <t>A031</t>
  </si>
  <si>
    <t>A032</t>
  </si>
  <si>
    <t>A033</t>
  </si>
  <si>
    <t>A034</t>
  </si>
  <si>
    <t>A035</t>
  </si>
  <si>
    <t>A036</t>
  </si>
  <si>
    <t>A037</t>
  </si>
  <si>
    <t>A038</t>
  </si>
  <si>
    <t>A039</t>
  </si>
  <si>
    <t>A040</t>
  </si>
  <si>
    <t>A041</t>
  </si>
  <si>
    <t>A042</t>
  </si>
  <si>
    <t>A043</t>
  </si>
  <si>
    <t>A044</t>
  </si>
  <si>
    <t>A045</t>
  </si>
  <si>
    <t>A046</t>
  </si>
  <si>
    <t>A047</t>
  </si>
  <si>
    <t>A048</t>
  </si>
  <si>
    <t>A049</t>
  </si>
  <si>
    <t>A050</t>
  </si>
  <si>
    <t>Fishbone RCA Dashboard</t>
  </si>
  <si>
    <t>Open Actions</t>
  </si>
  <si>
    <t>Completed Actions</t>
  </si>
  <si>
    <t>Overdue Actions</t>
  </si>
  <si>
    <t>Action Completion %</t>
  </si>
  <si>
    <t>Top Category</t>
  </si>
  <si>
    <t>Dashboard Data Summary</t>
  </si>
  <si>
    <t>Count</t>
  </si>
  <si>
    <t>Cause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</si>
</sst>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31" x14ac:knownFonts="1">
    <font>
      <sz val="11"/>
      <color theme="1"/>
      <name val="Calibri"/>
      <family val="2"/>
      <scheme val="minor"/>
    </font>
    <font>
      <b/>
      <sz val="11"/>
      <color rgb="FFFFFFFF"/>
      <name val="Aptos"/>
    </font>
    <font>
      <sz val="11"/>
      <color rgb="FF0B1F3A"/>
      <name val="Aptos"/>
    </font>
    <font>
      <b/>
      <sz val="13"/>
      <color rgb="FF0B1F3A"/>
      <name val="Aptos"/>
    </font>
    <font>
      <b/>
      <sz val="20"/>
      <color rgb="FF00A6A6"/>
      <name val="Aptos"/>
    </font>
    <font>
      <b/>
      <sz val="20"/>
      <color rgb="FF7030A0"/>
      <name val="Aptos"/>
    </font>
    <font>
      <b/>
      <sz val="20"/>
      <color rgb="FFF4B183"/>
      <name val="Aptos"/>
    </font>
    <font>
      <b/>
      <sz val="20"/>
      <color rgb="FF70AD47"/>
      <name val="Aptos"/>
    </font>
    <font>
      <b/>
      <sz val="20"/>
      <color rgb="FF0B74DE"/>
      <name val="Aptos"/>
    </font>
    <font>
      <b/>
      <sz val="20"/>
      <color rgb="FFE74C3C"/>
      <name val="Aptos"/>
    </font>
    <font>
      <b/>
      <sz val="22"/>
      <color rgb="FFFFFFFF"/>
      <name val="Aptos"/>
    </font>
    <font>
      <sz val="11"/>
      <color theme="1"/>
      <name val="Calibri"/>
      <family val="2"/>
      <scheme val="minor"/>
    </font>
    <font>
      <i/>
      <sz val="11"/>
      <color rgb="FF444444"/>
      <name val="Aptos"/>
    </font>
    <font>
      <b/>
      <sz val="12"/>
      <color rgb="FF0B1F3A"/>
      <name val="Aptos"/>
    </font>
    <font>
      <b/>
      <sz val="12"/>
      <color rgb="FFFFFFFF"/>
      <name val="Aptos"/>
    </font>
    <font>
      <b/>
      <sz val="16"/>
      <color rgb="FF00A6A6"/>
      <name val="Aptos"/>
    </font>
    <font>
      <b/>
      <sz val="16"/>
      <color rgb="FFF4B183"/>
      <name val="Aptos"/>
    </font>
    <font>
      <b/>
      <sz val="16"/>
      <color rgb="FF7030A0"/>
      <name val="Aptos"/>
    </font>
    <font>
      <i/>
      <sz val="9"/>
      <color rgb="FF444444"/>
      <name val="Aptos"/>
    </font>
    <font>
      <b/>
      <sz val="14"/>
      <color rgb="FFFFFFFF"/>
      <name val="Aptos"/>
    </font>
    <font>
      <b/>
      <sz val="16"/>
      <color rgb="FF70AD47"/>
      <name val="Aptos"/>
    </font>
    <font>
      <b/>
      <sz val="16"/>
      <color rgb="FF0B74DE"/>
      <name val="Aptos"/>
    </font>
    <font>
      <b/>
      <sz val="16"/>
      <color rgb="FFE74C3C"/>
      <name val="Aptos"/>
    </font>
    <font>
      <b/>
      <sz val="11"/>
      <color rgb="FF0B1F3A"/>
      <name val="Aptos"/>
    </font>
    <font>
      <b/>
      <sz val="20"/>
      <color rgb="FFFFFFFF"/>
      <name val="Aptos"/>
    </font>
    <font>
      <sz val="16"/>
      <color theme="1"/>
      <name val="Calibri"/>
      <family val="2"/>
      <scheme val="minor"/>
    </font>
    <font>
      <b/>
      <sz val="18"/>
      <color rgb="FF0B74DE"/>
      <name val="Aptos"/>
      <family val="2"/>
    </font>
    <font>
      <sz val="18"/>
      <color theme="1"/>
      <name val="Calibri"/>
      <family val="2"/>
      <scheme val="minor"/>
    </font>
    <font>
      <b/>
      <sz val="36"/>
      <color rgb="FFFFFFFF"/>
      <name val="Aptos"/>
      <family val="2"/>
    </font>
    <font>
      <sz val="36"/>
      <color theme="1"/>
      <name val="Calibri"/>
      <family val="2"/>
      <scheme val="minor"/>
    </font>
    <font>
      <b/>
      <sz val="16"/>
      <color rgb="FF0B1F3A"/>
      <name val="Aptos"/>
      <family val="2"/>
    </font>
  </fonts>
  <fills count="18">
    <fill>
      <patternFill patternType="none"/>
    </fill>
    <fill>
      <patternFill patternType="gray125"/>
    </fill>
    <fill>
      <patternFill patternType="solid">
        <fgColor rgb="FF0B1F3A"/>
      </patternFill>
    </fill>
    <fill>
      <patternFill patternType="solid">
        <fgColor rgb="FF0B74DE"/>
      </patternFill>
    </fill>
    <fill>
      <patternFill patternType="solid">
        <fgColor rgb="FFFFFFFF"/>
      </patternFill>
    </fill>
    <fill>
      <patternFill patternType="solid">
        <fgColor rgb="FF00A6A6"/>
      </patternFill>
    </fill>
    <fill>
      <patternFill patternType="solid">
        <fgColor rgb="FF7030A0"/>
      </patternFill>
    </fill>
    <fill>
      <patternFill patternType="solid">
        <fgColor rgb="FFF4B183"/>
      </patternFill>
    </fill>
    <fill>
      <patternFill patternType="solid">
        <fgColor rgb="FF70AD47"/>
      </patternFill>
    </fill>
    <fill>
      <patternFill patternType="solid">
        <fgColor rgb="FFE74C3C"/>
      </patternFill>
    </fill>
    <fill>
      <patternFill patternType="solid">
        <fgColor rgb="FFFFF8E6"/>
      </patternFill>
    </fill>
    <fill>
      <patternFill patternType="solid">
        <fgColor rgb="FFDDEBF7"/>
      </patternFill>
    </fill>
    <fill>
      <patternFill patternType="solid">
        <fgColor rgb="FFFCE4D6"/>
      </patternFill>
    </fill>
    <fill>
      <patternFill patternType="solid">
        <fgColor rgb="FFEADCF8"/>
      </patternFill>
    </fill>
    <fill>
      <patternFill patternType="solid">
        <fgColor rgb="FFE2F0D9"/>
      </patternFill>
    </fill>
    <fill>
      <patternFill patternType="solid">
        <fgColor rgb="FFD9EAF7"/>
      </patternFill>
    </fill>
    <fill>
      <patternFill patternType="solid">
        <fgColor rgb="FFF3F6FA"/>
      </patternFill>
    </fill>
    <fill>
      <patternFill patternType="solid">
        <fgColor rgb="FFFFC000"/>
      </patternFill>
    </fill>
  </fills>
  <borders count="48">
    <border>
      <left/>
      <right/>
      <top/>
      <bottom/>
      <diagonal/>
    </border>
    <border>
      <left/>
      <right/>
      <top style="thick">
        <color rgb="FF0B1F3A"/>
      </top>
      <bottom style="thick">
        <color rgb="FF0B1F3A"/>
      </bottom>
      <diagonal/>
    </border>
    <border>
      <left/>
      <right/>
      <top/>
      <bottom style="thin">
        <color rgb="FFD9E2F3"/>
      </bottom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D9E2F3"/>
      </bottom>
      <diagonal/>
    </border>
    <border>
      <left/>
      <right/>
      <top/>
      <bottom style="thick">
        <color rgb="FF0B1F3A"/>
      </bottom>
      <diagonal/>
    </border>
    <border>
      <left/>
      <right/>
      <top/>
      <bottom style="dashed">
        <color rgb="FF00A6A6"/>
      </bottom>
      <diagonal/>
    </border>
    <border>
      <left/>
      <right/>
      <top/>
      <bottom style="dashed">
        <color rgb="FFF4B183"/>
      </bottom>
      <diagonal/>
    </border>
    <border>
      <left/>
      <right/>
      <top/>
      <bottom style="dashed">
        <color rgb="FF7030A0"/>
      </bottom>
      <diagonal/>
    </border>
    <border>
      <left/>
      <right/>
      <top/>
      <bottom style="dashed">
        <color rgb="FF70AD47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/>
      <bottom style="dashed">
        <color rgb="FF0B74DE"/>
      </bottom>
      <diagonal/>
    </border>
    <border>
      <left/>
      <right/>
      <top/>
      <bottom style="dashed">
        <color rgb="FFE74C3C"/>
      </bottom>
      <diagonal/>
    </border>
    <border>
      <left style="thin">
        <color rgb="FF0B74DE"/>
      </left>
      <right style="thin">
        <color rgb="FF0B74DE"/>
      </right>
      <top style="thin">
        <color rgb="FF0B74DE"/>
      </top>
      <bottom style="thin">
        <color rgb="FF0B74DE"/>
      </bottom>
      <diagonal/>
    </border>
    <border>
      <left/>
      <right/>
      <top style="thin">
        <color rgb="FF0B74DE"/>
      </top>
      <bottom/>
      <diagonal/>
    </border>
    <border>
      <left/>
      <right style="thin">
        <color rgb="FF0B74DE"/>
      </right>
      <top style="thin">
        <color rgb="FF0B74DE"/>
      </top>
      <bottom/>
      <diagonal/>
    </border>
    <border>
      <left style="thin">
        <color rgb="FF0B74DE"/>
      </left>
      <right/>
      <top/>
      <bottom style="thin">
        <color rgb="FF0B74DE"/>
      </bottom>
      <diagonal/>
    </border>
    <border>
      <left/>
      <right/>
      <top/>
      <bottom style="thin">
        <color rgb="FF0B74DE"/>
      </bottom>
      <diagonal/>
    </border>
    <border>
      <left/>
      <right style="thin">
        <color rgb="FF0B74DE"/>
      </right>
      <top/>
      <bottom style="thin">
        <color rgb="FF0B74DE"/>
      </bottom>
      <diagonal/>
    </border>
    <border>
      <left style="thin">
        <color rgb="FF70AD47"/>
      </left>
      <right style="thin">
        <color rgb="FF70AD47"/>
      </right>
      <top style="thin">
        <color rgb="FF70AD47"/>
      </top>
      <bottom style="thin">
        <color rgb="FF70AD47"/>
      </bottom>
      <diagonal/>
    </border>
    <border>
      <left/>
      <right/>
      <top style="thin">
        <color rgb="FF70AD47"/>
      </top>
      <bottom/>
      <diagonal/>
    </border>
    <border>
      <left/>
      <right style="thin">
        <color rgb="FF70AD47"/>
      </right>
      <top style="thin">
        <color rgb="FF70AD47"/>
      </top>
      <bottom/>
      <diagonal/>
    </border>
    <border>
      <left style="thin">
        <color rgb="FF70AD47"/>
      </left>
      <right/>
      <top/>
      <bottom style="thin">
        <color rgb="FF70AD47"/>
      </bottom>
      <diagonal/>
    </border>
    <border>
      <left/>
      <right/>
      <top/>
      <bottom style="thin">
        <color rgb="FF70AD47"/>
      </bottom>
      <diagonal/>
    </border>
    <border>
      <left/>
      <right style="thin">
        <color rgb="FF70AD47"/>
      </right>
      <top/>
      <bottom style="thin">
        <color rgb="FF70AD47"/>
      </bottom>
      <diagonal/>
    </border>
    <border>
      <left style="thin">
        <color rgb="FFE74C3C"/>
      </left>
      <right style="thin">
        <color rgb="FFE74C3C"/>
      </right>
      <top style="thin">
        <color rgb="FFE74C3C"/>
      </top>
      <bottom style="thin">
        <color rgb="FFE74C3C"/>
      </bottom>
      <diagonal/>
    </border>
    <border>
      <left/>
      <right/>
      <top style="thin">
        <color rgb="FFE74C3C"/>
      </top>
      <bottom/>
      <diagonal/>
    </border>
    <border>
      <left/>
      <right style="thin">
        <color rgb="FFE74C3C"/>
      </right>
      <top style="thin">
        <color rgb="FFE74C3C"/>
      </top>
      <bottom/>
      <diagonal/>
    </border>
    <border>
      <left style="thin">
        <color rgb="FFE74C3C"/>
      </left>
      <right/>
      <top/>
      <bottom style="thin">
        <color rgb="FFE74C3C"/>
      </bottom>
      <diagonal/>
    </border>
    <border>
      <left/>
      <right/>
      <top/>
      <bottom style="thin">
        <color rgb="FFE74C3C"/>
      </bottom>
      <diagonal/>
    </border>
    <border>
      <left/>
      <right style="thin">
        <color rgb="FFE74C3C"/>
      </right>
      <top/>
      <bottom style="thin">
        <color rgb="FFE74C3C"/>
      </bottom>
      <diagonal/>
    </border>
    <border>
      <left style="thin">
        <color rgb="FFFFC000"/>
      </left>
      <right style="thin">
        <color rgb="FFFFC000"/>
      </right>
      <top style="thin">
        <color rgb="FFFFC000"/>
      </top>
      <bottom style="thin">
        <color rgb="FFFFC000"/>
      </bottom>
      <diagonal/>
    </border>
    <border>
      <left/>
      <right/>
      <top style="thin">
        <color rgb="FFFFC000"/>
      </top>
      <bottom/>
      <diagonal/>
    </border>
    <border>
      <left/>
      <right style="thin">
        <color rgb="FFFFC000"/>
      </right>
      <top style="thin">
        <color rgb="FFFFC000"/>
      </top>
      <bottom/>
      <diagonal/>
    </border>
    <border>
      <left style="thin">
        <color rgb="FFFFC000"/>
      </left>
      <right/>
      <top/>
      <bottom style="thin">
        <color rgb="FFFFC000"/>
      </bottom>
      <diagonal/>
    </border>
    <border>
      <left/>
      <right/>
      <top/>
      <bottom style="thin">
        <color rgb="FFFFC000"/>
      </bottom>
      <diagonal/>
    </border>
    <border>
      <left/>
      <right style="thin">
        <color rgb="FFFFC000"/>
      </right>
      <top/>
      <bottom style="thin">
        <color rgb="FFFFC00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/>
      <right/>
      <top style="thin">
        <color rgb="FF7030A0"/>
      </top>
      <bottom/>
      <diagonal/>
    </border>
    <border>
      <left/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/>
      <bottom style="thin">
        <color rgb="FF7030A0"/>
      </bottom>
      <diagonal/>
    </border>
    <border>
      <left/>
      <right/>
      <top/>
      <bottom style="thin">
        <color rgb="FF7030A0"/>
      </bottom>
      <diagonal/>
    </border>
    <border>
      <left/>
      <right style="thin">
        <color rgb="FF7030A0"/>
      </right>
      <top/>
      <bottom style="thin">
        <color rgb="FF7030A0"/>
      </bottom>
      <diagonal/>
    </border>
    <border>
      <left style="thin">
        <color rgb="FF00A6A6"/>
      </left>
      <right style="thin">
        <color rgb="FF00A6A6"/>
      </right>
      <top style="thin">
        <color rgb="FF00A6A6"/>
      </top>
      <bottom style="thin">
        <color rgb="FF00A6A6"/>
      </bottom>
      <diagonal/>
    </border>
    <border>
      <left/>
      <right/>
      <top style="thin">
        <color rgb="FF00A6A6"/>
      </top>
      <bottom/>
      <diagonal/>
    </border>
    <border>
      <left/>
      <right style="thin">
        <color rgb="FF00A6A6"/>
      </right>
      <top style="thin">
        <color rgb="FF00A6A6"/>
      </top>
      <bottom/>
      <diagonal/>
    </border>
    <border>
      <left style="thin">
        <color rgb="FF00A6A6"/>
      </left>
      <right/>
      <top/>
      <bottom style="thin">
        <color rgb="FF00A6A6"/>
      </bottom>
      <diagonal/>
    </border>
    <border>
      <left/>
      <right/>
      <top/>
      <bottom style="thin">
        <color rgb="FF00A6A6"/>
      </bottom>
      <diagonal/>
    </border>
    <border>
      <left/>
      <right style="thin">
        <color rgb="FF00A6A6"/>
      </right>
      <top/>
      <bottom style="thin">
        <color rgb="FF00A6A6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3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 wrapText="1"/>
    </xf>
    <xf numFmtId="0" fontId="14" fillId="5" borderId="3" xfId="0" applyFont="1" applyFill="1" applyBorder="1" applyAlignment="1">
      <alignment horizontal="center" vertical="center"/>
    </xf>
    <xf numFmtId="0" fontId="14" fillId="7" borderId="3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19" fillId="9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9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0" fillId="0" borderId="3" xfId="0" applyBorder="1" applyAlignment="1">
      <alignment vertical="center" wrapText="1"/>
    </xf>
    <xf numFmtId="164" fontId="11" fillId="0" borderId="3" xfId="0" applyNumberFormat="1" applyFont="1" applyBorder="1" applyAlignment="1">
      <alignment vertical="center" wrapText="1"/>
    </xf>
    <xf numFmtId="9" fontId="11" fillId="0" borderId="3" xfId="0" applyNumberFormat="1" applyFont="1" applyBorder="1" applyAlignment="1">
      <alignment vertical="center" wrapText="1"/>
    </xf>
    <xf numFmtId="9" fontId="0" fillId="0" borderId="3" xfId="0" applyNumberForma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0" fillId="2" borderId="9" xfId="0" applyFill="1" applyBorder="1"/>
    <xf numFmtId="0" fontId="1" fillId="0" borderId="0" xfId="0" applyFont="1" applyAlignment="1">
      <alignment vertical="center"/>
    </xf>
    <xf numFmtId="0" fontId="1" fillId="8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/>
    <xf numFmtId="0" fontId="2" fillId="4" borderId="3" xfId="0" applyFont="1" applyFill="1" applyBorder="1" applyAlignment="1">
      <alignment horizontal="left" vertical="center" wrapText="1"/>
    </xf>
    <xf numFmtId="0" fontId="0" fillId="0" borderId="3" xfId="0" applyBorder="1"/>
    <xf numFmtId="0" fontId="0" fillId="0" borderId="1" xfId="0" applyBorder="1"/>
    <xf numFmtId="0" fontId="10" fillId="2" borderId="1" xfId="0" applyFont="1" applyFill="1" applyBorder="1" applyAlignment="1">
      <alignment horizontal="center" vertical="center"/>
    </xf>
    <xf numFmtId="0" fontId="18" fillId="11" borderId="5" xfId="0" applyFont="1" applyFill="1" applyBorder="1" applyAlignment="1">
      <alignment horizontal="center" vertical="center"/>
    </xf>
    <xf numFmtId="0" fontId="0" fillId="0" borderId="5" xfId="0" applyBorder="1"/>
    <xf numFmtId="0" fontId="18" fillId="12" borderId="11" xfId="0" applyFont="1" applyFill="1" applyBorder="1" applyAlignment="1">
      <alignment horizontal="center" vertical="center"/>
    </xf>
    <xf numFmtId="0" fontId="0" fillId="0" borderId="11" xfId="0" applyBorder="1"/>
    <xf numFmtId="0" fontId="18" fillId="12" borderId="6" xfId="0" applyFont="1" applyFill="1" applyBorder="1" applyAlignment="1">
      <alignment horizontal="center" vertical="center"/>
    </xf>
    <xf numFmtId="0" fontId="0" fillId="0" borderId="6" xfId="0" applyBorder="1"/>
    <xf numFmtId="0" fontId="23" fillId="16" borderId="3" xfId="0" applyFont="1" applyFill="1" applyBorder="1" applyAlignment="1">
      <alignment horizontal="center" vertical="center" wrapText="1"/>
    </xf>
    <xf numFmtId="0" fontId="0" fillId="16" borderId="3" xfId="0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8" fillId="13" borderId="7" xfId="0" applyFont="1" applyFill="1" applyBorder="1" applyAlignment="1">
      <alignment horizontal="center" vertical="center"/>
    </xf>
    <xf numFmtId="0" fontId="0" fillId="0" borderId="7" xfId="0" applyBorder="1"/>
    <xf numFmtId="0" fontId="18" fillId="14" borderId="8" xfId="0" applyFont="1" applyFill="1" applyBorder="1" applyAlignment="1">
      <alignment horizontal="center" vertical="center"/>
    </xf>
    <xf numFmtId="0" fontId="0" fillId="0" borderId="8" xfId="0" applyBorder="1"/>
    <xf numFmtId="0" fontId="18" fillId="15" borderId="10" xfId="0" applyFont="1" applyFill="1" applyBorder="1" applyAlignment="1">
      <alignment horizontal="center" vertical="center"/>
    </xf>
    <xf numFmtId="0" fontId="0" fillId="0" borderId="10" xfId="0" applyBorder="1"/>
    <xf numFmtId="0" fontId="13" fillId="10" borderId="3" xfId="0" applyFont="1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17" borderId="30" xfId="0" applyFont="1" applyFill="1" applyBorder="1" applyAlignment="1">
      <alignment horizontal="center" vertical="center" wrapText="1"/>
    </xf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1" fillId="6" borderId="36" xfId="0" applyFont="1" applyFill="1" applyBorder="1" applyAlignment="1">
      <alignment horizontal="center" vertical="center" wrapText="1"/>
    </xf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1" fillId="8" borderId="18" xfId="0" applyFont="1" applyFill="1" applyBorder="1" applyAlignment="1">
      <alignment horizontal="center" vertical="center" wrapText="1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" fillId="3" borderId="12" xfId="0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9" borderId="24" xfId="0" applyFont="1" applyFill="1" applyBorder="1" applyAlignment="1">
      <alignment horizontal="center" vertical="center" wrapText="1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1" fillId="5" borderId="42" xfId="0" applyFont="1" applyFill="1" applyBorder="1" applyAlignment="1">
      <alignment horizontal="center" vertical="center" wrapText="1"/>
    </xf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24" fillId="17" borderId="30" xfId="0" applyFont="1" applyFill="1" applyBorder="1" applyAlignment="1">
      <alignment horizontal="center" vertical="center"/>
    </xf>
    <xf numFmtId="0" fontId="24" fillId="8" borderId="18" xfId="0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 vertical="center"/>
    </xf>
    <xf numFmtId="0" fontId="24" fillId="9" borderId="24" xfId="0" applyFont="1" applyFill="1" applyBorder="1" applyAlignment="1">
      <alignment horizontal="center" vertical="center"/>
    </xf>
    <xf numFmtId="0" fontId="24" fillId="5" borderId="42" xfId="0" applyFont="1" applyFill="1" applyBorder="1" applyAlignment="1">
      <alignment horizontal="center" vertical="center"/>
    </xf>
    <xf numFmtId="9" fontId="24" fillId="6" borderId="36" xfId="0" applyNumberFormat="1" applyFont="1" applyFill="1" applyBorder="1" applyAlignment="1">
      <alignment horizontal="center" vertical="center"/>
    </xf>
    <xf numFmtId="0" fontId="25" fillId="0" borderId="0" xfId="0" applyFont="1"/>
    <xf numFmtId="0" fontId="26" fillId="0" borderId="0" xfId="0" applyFont="1" applyAlignment="1">
      <alignment horizontal="center" vertical="center"/>
    </xf>
    <xf numFmtId="0" fontId="27" fillId="0" borderId="0" xfId="0" applyFont="1"/>
    <xf numFmtId="0" fontId="28" fillId="2" borderId="1" xfId="0" applyFont="1" applyFill="1" applyBorder="1" applyAlignment="1">
      <alignment horizontal="center" vertical="center"/>
    </xf>
    <xf numFmtId="0" fontId="29" fillId="0" borderId="1" xfId="0" applyFont="1" applyBorder="1"/>
    <xf numFmtId="0" fontId="30" fillId="0" borderId="0" xfId="0" applyFont="1" applyAlignment="1">
      <alignment horizontal="center" vertical="center"/>
    </xf>
  </cellXfs>
  <cellStyles count="1">
    <cellStyle name="Normal" xfId="0" builtinId="0"/>
  </cellStyles>
  <dxfs count="9">
    <dxf>
      <fill>
        <patternFill patternType="solid">
          <fgColor rgb="FFFCE4D6"/>
        </patternFill>
      </fill>
    </dxf>
    <dxf>
      <fill>
        <patternFill patternType="solid">
          <fgColor rgb="FFE2F0D9"/>
        </patternFill>
      </fill>
    </dxf>
    <dxf>
      <fill>
        <patternFill patternType="solid">
          <fgColor rgb="FFE2F0D9"/>
        </patternFill>
      </fill>
    </dxf>
    <dxf>
      <fill>
        <patternFill patternType="solid">
          <fgColor rgb="FFFFF2CC"/>
        </patternFill>
      </fill>
    </dxf>
    <dxf>
      <fill>
        <patternFill patternType="solid">
          <fgColor rgb="FFFCE4D6"/>
        </patternFill>
      </fill>
    </dxf>
    <dxf>
      <fill>
        <patternFill patternType="solid">
          <fgColor rgb="FFFCE4D6"/>
        </patternFill>
      </fill>
    </dxf>
    <dxf>
      <fill>
        <patternFill patternType="solid">
          <fgColor rgb="FFE2F0D9"/>
        </patternFill>
      </fill>
    </dxf>
    <dxf>
      <fill>
        <patternFill patternType="solid">
          <fgColor rgb="FFFFF2CC"/>
        </patternFill>
      </fill>
    </dxf>
    <dxf>
      <fill>
        <patternFill patternType="solid">
          <fgColor rgb="FFFCE4D6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Causes by Category</a:t>
            </a:r>
          </a:p>
        </c:rich>
      </c:tx>
      <c:layout>
        <c:manualLayout>
          <c:xMode val="edge"/>
          <c:yMode val="edge"/>
          <c:x val="0.33707833333333331"/>
          <c:y val="6.0476190476190475E-2"/>
        </c:manualLayout>
      </c:layout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Summary!$B$4</c:f>
              <c:strCache>
                <c:ptCount val="1"/>
                <c:pt idx="0">
                  <c:v>Cause Count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Summary!$A$5:$A$10</c:f>
              <c:strCache>
                <c:ptCount val="6"/>
                <c:pt idx="0">
                  <c:v>Man</c:v>
                </c:pt>
                <c:pt idx="1">
                  <c:v>Machine</c:v>
                </c:pt>
                <c:pt idx="2">
                  <c:v>Method</c:v>
                </c:pt>
                <c:pt idx="3">
                  <c:v>Material</c:v>
                </c:pt>
                <c:pt idx="4">
                  <c:v>Measurement</c:v>
                </c:pt>
                <c:pt idx="5">
                  <c:v>Mother Nature</c:v>
                </c:pt>
              </c:strCache>
            </c:strRef>
          </c:cat>
          <c:val>
            <c:numRef>
              <c:f>Summary!$B$5:$B$10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D9-48A4-AF0F-F985D08CEC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Category</a:t>
                </a:r>
              </a:p>
            </c:rich>
          </c:tx>
          <c:layout>
            <c:manualLayout>
              <c:xMode val="edge"/>
              <c:yMode val="edge"/>
              <c:x val="0.40627583333333334"/>
              <c:y val="0.92337142857142862"/>
            </c:manualLayout>
          </c:layout>
          <c:overlay val="1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Causes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Priority Distribution</a:t>
            </a:r>
          </a:p>
        </c:rich>
      </c:tx>
      <c:layout>
        <c:manualLayout>
          <c:xMode val="edge"/>
          <c:yMode val="edge"/>
          <c:x val="0.20721631944444444"/>
          <c:y val="1.5119047619047619E-2"/>
        </c:manualLayout>
      </c:layout>
      <c:overlay val="1"/>
    </c:title>
    <c:autoTitleDeleted val="0"/>
    <c:plotArea>
      <c:layout/>
      <c:doughnutChart>
        <c:varyColors val="1"/>
        <c:ser>
          <c:idx val="0"/>
          <c:order val="0"/>
          <c:tx>
            <c:strRef>
              <c:f>Summary!$E$4</c:f>
              <c:strCache>
                <c:ptCount val="1"/>
                <c:pt idx="0">
                  <c:v>Count</c:v>
                </c:pt>
              </c:strCache>
            </c:strRef>
          </c:tx>
          <c:spPr>
            <a:ln>
              <a:prstDash val="solid"/>
            </a:ln>
          </c:spPr>
          <c:dLbls>
            <c:dLbl>
              <c:idx val="0"/>
              <c:layout>
                <c:manualLayout>
                  <c:x val="-0.38801631944444442"/>
                  <c:y val="-7.5595238095238118E-2"/>
                </c:manualLayout>
              </c:layout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E8-405A-B2EA-43AAED4274EF}"/>
                </c:ext>
              </c:extLst>
            </c:dLbl>
            <c:dLbl>
              <c:idx val="1"/>
              <c:layout>
                <c:manualLayout>
                  <c:x val="0.21166666666666659"/>
                  <c:y val="-0.1411111111111111"/>
                </c:manualLayout>
              </c:layout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E8-405A-B2EA-43AAED4274EF}"/>
                </c:ext>
              </c:extLst>
            </c:dLbl>
            <c:dLbl>
              <c:idx val="2"/>
              <c:layout>
                <c:manualLayout>
                  <c:x val="-3.9687500000000042E-2"/>
                  <c:y val="0"/>
                </c:manualLayout>
              </c:layout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E8-405A-B2EA-43AAED4274E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Summary!$D$5:$D$7</c:f>
              <c:strCache>
                <c:ptCount val="3"/>
                <c:pt idx="0">
                  <c:v>High</c:v>
                </c:pt>
                <c:pt idx="1">
                  <c:v>Medium</c:v>
                </c:pt>
                <c:pt idx="2">
                  <c:v>Low</c:v>
                </c:pt>
              </c:strCache>
            </c:strRef>
          </c:cat>
          <c:val>
            <c:numRef>
              <c:f>Summary!$E$5:$E$7</c:f>
              <c:numCache>
                <c:formatCode>General</c:formatCode>
                <c:ptCount val="3"/>
                <c:pt idx="0">
                  <c:v>0</c:v>
                </c:pt>
                <c:pt idx="1">
                  <c:v>4</c:v>
                </c:pt>
                <c:pt idx="2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86-4683-9F30-438336319066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  <c:holeSize val="10"/>
      </c:doughnutChart>
    </c:plotArea>
    <c:legend>
      <c:legendPos val="r"/>
      <c:layout>
        <c:manualLayout>
          <c:xMode val="edge"/>
          <c:yMode val="edge"/>
          <c:x val="0.76935104166666668"/>
          <c:y val="0.67576190476190467"/>
          <c:w val="0.2262392361111111"/>
          <c:h val="0.2733964285714286"/>
        </c:manualLayout>
      </c:layout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Action Status</a:t>
            </a: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Summary!$H$4</c:f>
              <c:strCache>
                <c:ptCount val="1"/>
                <c:pt idx="0">
                  <c:v>Count</c:v>
                </c:pt>
              </c:strCache>
            </c:strRef>
          </c:tx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3E52-4B4F-BF2A-A697E094DE79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E52-4B4F-BF2A-A697E094DE79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3E52-4B4F-BF2A-A697E094DE79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E52-4B4F-BF2A-A697E094DE79}"/>
              </c:ext>
            </c:extLst>
          </c:dPt>
          <c:dLbls>
            <c:dLbl>
              <c:idx val="0"/>
              <c:layout>
                <c:manualLayout>
                  <c:x val="1.6591493055555556E-2"/>
                  <c:y val="-3.6304761904761902E-2"/>
                </c:manualLayout>
              </c:layout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52-4B4F-BF2A-A697E094DE79}"/>
                </c:ext>
              </c:extLst>
            </c:dLbl>
            <c:dLbl>
              <c:idx val="1"/>
              <c:layout>
                <c:manualLayout>
                  <c:x val="0.26027152777777779"/>
                  <c:y val="-2.7413095238095236E-2"/>
                </c:manualLayout>
              </c:layout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52-4B4F-BF2A-A697E094DE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Summary!$G$5:$G$8</c:f>
              <c:strCache>
                <c:ptCount val="4"/>
                <c:pt idx="0">
                  <c:v>Not Started</c:v>
                </c:pt>
                <c:pt idx="1">
                  <c:v>In Progress</c:v>
                </c:pt>
                <c:pt idx="2">
                  <c:v>Completed</c:v>
                </c:pt>
                <c:pt idx="3">
                  <c:v>On Hold</c:v>
                </c:pt>
              </c:strCache>
            </c:strRef>
          </c:cat>
          <c:val>
            <c:numRef>
              <c:f>Summary!$H$5:$H$8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79-4823-85D8-515DDDF8A12D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1638090277777777"/>
          <c:y val="0.39038571428571428"/>
          <c:w val="0.24027424022849675"/>
          <c:h val="0.34018095238095242"/>
        </c:manualLayout>
      </c:layout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1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13"/>
  <c:chart>
    <c:title>
      <c:tx>
        <c:rich>
          <a:bodyPr/>
          <a:lstStyle/>
          <a:p>
            <a:pPr>
              <a:defRPr/>
            </a:pPr>
            <a:r>
              <a:rPr lang="en-US"/>
              <a:t>Top 5 Priority Causes</a:t>
            </a:r>
          </a:p>
        </c:rich>
      </c:tx>
      <c:overlay val="1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Summary!$B$14</c:f>
              <c:strCache>
                <c:ptCount val="1"/>
                <c:pt idx="0">
                  <c:v>Priority Score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Summary!$A$15:$A$19</c:f>
              <c:strCache>
                <c:ptCount val="5"/>
                <c:pt idx="0">
                  <c:v>Poor quality material</c:v>
                </c:pt>
                <c:pt idx="1">
                  <c:v>Equipment worn out</c:v>
                </c:pt>
                <c:pt idx="2">
                  <c:v>Calibration issue</c:v>
                </c:pt>
                <c:pt idx="3">
                  <c:v>Procedure not followed</c:v>
                </c:pt>
                <c:pt idx="4">
                  <c:v>Humidity variation</c:v>
                </c:pt>
              </c:strCache>
            </c:strRef>
          </c:cat>
          <c:val>
            <c:numRef>
              <c:f>Summary!$B$15:$B$19</c:f>
              <c:numCache>
                <c:formatCode>General</c:formatCode>
                <c:ptCount val="5"/>
                <c:pt idx="0">
                  <c:v>60</c:v>
                </c:pt>
                <c:pt idx="1">
                  <c:v>48</c:v>
                </c:pt>
                <c:pt idx="2">
                  <c:v>40</c:v>
                </c:pt>
                <c:pt idx="3">
                  <c:v>36</c:v>
                </c:pt>
                <c:pt idx="4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FA-497B-9209-DBFDCF380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b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</xdr:row>
      <xdr:rowOff>0</xdr:rowOff>
    </xdr:from>
    <xdr:ext cx="360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7</xdr:col>
      <xdr:colOff>0</xdr:colOff>
      <xdr:row>14</xdr:row>
      <xdr:rowOff>0</xdr:rowOff>
    </xdr:from>
    <xdr:ext cx="2880000" cy="252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10</xdr:col>
      <xdr:colOff>761999</xdr:colOff>
      <xdr:row>14</xdr:row>
      <xdr:rowOff>0</xdr:rowOff>
    </xdr:from>
    <xdr:ext cx="3082407" cy="25200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0</xdr:col>
      <xdr:colOff>0</xdr:colOff>
      <xdr:row>29</xdr:row>
      <xdr:rowOff>0</xdr:rowOff>
    </xdr:from>
    <xdr:ext cx="5040000" cy="2880000"/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Causes" displayName="tblCauses" ref="A4:O54">
  <autoFilter ref="A4:O54" xr:uid="{00000000-0009-0000-0100-000001000000}"/>
  <tableColumns count="15">
    <tableColumn id="1" xr3:uid="{00000000-0010-0000-0000-000001000000}" name="ID"/>
    <tableColumn id="2" xr3:uid="{00000000-0010-0000-0000-000002000000}" name="Category"/>
    <tableColumn id="3" xr3:uid="{00000000-0010-0000-0000-000003000000}" name="Cause Description"/>
    <tableColumn id="4" xr3:uid="{00000000-0010-0000-0000-000004000000}" name="Sub-Cause"/>
    <tableColumn id="5" xr3:uid="{00000000-0010-0000-0000-000005000000}" name="Evidence / Data"/>
    <tableColumn id="6" xr3:uid="{00000000-0010-0000-0000-000006000000}" name="Impact Score"/>
    <tableColumn id="7" xr3:uid="{00000000-0010-0000-0000-000007000000}" name="Frequency Score"/>
    <tableColumn id="8" xr3:uid="{00000000-0010-0000-0000-000008000000}" name="Detectability Score"/>
    <tableColumn id="9" xr3:uid="{00000000-0010-0000-0000-000009000000}" name="Priority Score"/>
    <tableColumn id="10" xr3:uid="{00000000-0010-0000-0000-00000A000000}" name="Priority Level"/>
    <tableColumn id="11" xr3:uid="{00000000-0010-0000-0000-00000B000000}" name="Rank"/>
    <tableColumn id="12" xr3:uid="{00000000-0010-0000-0000-00000C000000}" name="Root Cause?"/>
    <tableColumn id="13" xr3:uid="{00000000-0010-0000-0000-00000D000000}" name="Corrective Action"/>
    <tableColumn id="14" xr3:uid="{00000000-0010-0000-0000-00000E000000}" name="Owner"/>
    <tableColumn id="15" xr3:uid="{00000000-0010-0000-0000-00000F000000}" name="Statu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blActions" displayName="tblActions" ref="A4:N54">
  <autoFilter ref="A4:N54" xr:uid="{00000000-0009-0000-0100-000002000000}"/>
  <tableColumns count="14">
    <tableColumn id="1" xr3:uid="{00000000-0010-0000-0100-000001000000}" name="Action ID"/>
    <tableColumn id="2" xr3:uid="{00000000-0010-0000-0100-000002000000}" name="Related Cause ID"/>
    <tableColumn id="3" xr3:uid="{00000000-0010-0000-0100-000003000000}" name="Corrective Action"/>
    <tableColumn id="4" xr3:uid="{00000000-0010-0000-0100-000004000000}" name="Preventive Action"/>
    <tableColumn id="5" xr3:uid="{00000000-0010-0000-0100-000005000000}" name="Owner"/>
    <tableColumn id="6" xr3:uid="{00000000-0010-0000-0100-000006000000}" name="Start Date"/>
    <tableColumn id="7" xr3:uid="{00000000-0010-0000-0100-000007000000}" name="Due Date"/>
    <tableColumn id="8" xr3:uid="{00000000-0010-0000-0100-000008000000}" name="Status"/>
    <tableColumn id="9" xr3:uid="{00000000-0010-0000-0100-000009000000}" name="Completion %"/>
    <tableColumn id="10" xr3:uid="{00000000-0010-0000-0100-00000A000000}" name="Days Remaining"/>
    <tableColumn id="11" xr3:uid="{00000000-0010-0000-0100-00000B000000}" name="Days Overdue"/>
    <tableColumn id="12" xr3:uid="{00000000-0010-0000-0100-00000C000000}" name="Overdue?"/>
    <tableColumn id="13" xr3:uid="{00000000-0010-0000-0100-00000D000000}" name="Effectiveness Check"/>
    <tableColumn id="14" xr3:uid="{00000000-0010-0000-0100-00000E000000}" name="Comments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9"/>
  <sheetViews>
    <sheetView showGridLines="0" tabSelected="1" zoomScale="115" zoomScaleNormal="115" workbookViewId="0">
      <selection activeCell="O19" sqref="O19"/>
    </sheetView>
  </sheetViews>
  <sheetFormatPr defaultRowHeight="14.4" x14ac:dyDescent="0.3"/>
  <cols>
    <col min="1" max="1" width="8.77734375" customWidth="1"/>
    <col min="2" max="12" width="16" customWidth="1"/>
  </cols>
  <sheetData>
    <row r="1" spans="1:12" ht="21.9" customHeight="1" x14ac:dyDescent="0.3">
      <c r="A1" s="110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1:12" ht="21.9" customHeight="1" x14ac:dyDescent="0.3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12" ht="21.9" customHeight="1" x14ac:dyDescent="0.3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</row>
    <row r="4" spans="1:12" ht="21.9" customHeight="1" x14ac:dyDescent="0.3">
      <c r="A4" s="108" t="s">
        <v>1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</row>
    <row r="5" spans="1:12" ht="21.9" customHeight="1" x14ac:dyDescent="0.3">
      <c r="A5" s="109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</row>
    <row r="6" spans="1:12" ht="21.9" customHeight="1" x14ac:dyDescent="0.3"/>
    <row r="7" spans="1:12" ht="21.9" customHeight="1" x14ac:dyDescent="0.3">
      <c r="B7" s="1" t="s">
        <v>2</v>
      </c>
      <c r="C7" s="43"/>
      <c r="D7" s="44"/>
      <c r="E7" s="44"/>
      <c r="F7" s="44"/>
      <c r="G7" s="44"/>
      <c r="H7" s="44"/>
    </row>
    <row r="8" spans="1:12" ht="21.9" customHeight="1" x14ac:dyDescent="0.3"/>
    <row r="9" spans="1:12" ht="32.4" customHeight="1" x14ac:dyDescent="0.3">
      <c r="B9" s="1" t="s">
        <v>3</v>
      </c>
      <c r="C9" s="43"/>
      <c r="D9" s="44"/>
      <c r="E9" s="44"/>
      <c r="F9" s="44"/>
      <c r="G9" s="44"/>
      <c r="H9" s="44"/>
    </row>
    <row r="10" spans="1:12" ht="21.9" customHeight="1" x14ac:dyDescent="0.3"/>
    <row r="11" spans="1:12" ht="34.200000000000003" customHeight="1" x14ac:dyDescent="0.3">
      <c r="B11" s="1" t="s">
        <v>4</v>
      </c>
      <c r="C11" s="43"/>
      <c r="D11" s="44"/>
      <c r="E11" s="44"/>
      <c r="F11" s="44"/>
      <c r="G11" s="44"/>
      <c r="H11" s="44"/>
    </row>
    <row r="12" spans="1:12" ht="21.9" customHeight="1" x14ac:dyDescent="0.3"/>
    <row r="13" spans="1:12" ht="21.9" customHeight="1" x14ac:dyDescent="0.3">
      <c r="B13" s="1" t="s">
        <v>5</v>
      </c>
      <c r="C13" s="43"/>
      <c r="D13" s="44"/>
      <c r="E13" s="44"/>
      <c r="F13" s="44"/>
      <c r="G13" s="44"/>
      <c r="H13" s="44"/>
    </row>
    <row r="14" spans="1:12" ht="21.9" customHeight="1" x14ac:dyDescent="0.3"/>
    <row r="15" spans="1:12" ht="21.9" customHeight="1" x14ac:dyDescent="0.3">
      <c r="B15" s="1" t="s">
        <v>6</v>
      </c>
      <c r="C15" s="43"/>
      <c r="D15" s="44"/>
      <c r="E15" s="44"/>
      <c r="F15" s="44"/>
      <c r="G15" s="44"/>
      <c r="H15" s="44"/>
    </row>
    <row r="16" spans="1:12" ht="21.9" customHeight="1" x14ac:dyDescent="0.3"/>
    <row r="17" spans="1:12" ht="21.9" customHeight="1" x14ac:dyDescent="0.3">
      <c r="B17" s="1" t="s">
        <v>7</v>
      </c>
      <c r="C17" s="43"/>
      <c r="D17" s="44"/>
      <c r="E17" s="44"/>
      <c r="F17" s="44"/>
      <c r="G17" s="44"/>
      <c r="H17" s="44"/>
    </row>
    <row r="18" spans="1:12" ht="21.9" customHeight="1" x14ac:dyDescent="0.3"/>
    <row r="19" spans="1:12" ht="21.9" customHeight="1" x14ac:dyDescent="0.3"/>
    <row r="20" spans="1:12" ht="21.9" customHeight="1" x14ac:dyDescent="0.3"/>
    <row r="21" spans="1:12" ht="21.9" customHeight="1" x14ac:dyDescent="0.3"/>
    <row r="22" spans="1:12" ht="21.9" customHeight="1" x14ac:dyDescent="0.4">
      <c r="A22" s="112" t="s">
        <v>8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</row>
    <row r="23" spans="1:12" ht="21.9" customHeight="1" x14ac:dyDescent="0.3">
      <c r="A23" s="30"/>
    </row>
    <row r="24" spans="1:12" ht="21.9" customHeight="1" x14ac:dyDescent="0.3">
      <c r="C24" s="31" t="s">
        <v>9</v>
      </c>
      <c r="F24" s="32" t="s">
        <v>10</v>
      </c>
      <c r="I24" s="33" t="s">
        <v>11</v>
      </c>
    </row>
    <row r="25" spans="1:12" ht="21.9" customHeight="1" x14ac:dyDescent="0.3">
      <c r="C25" s="2" t="s">
        <v>12</v>
      </c>
      <c r="F25" s="3" t="s">
        <v>12</v>
      </c>
      <c r="I25" s="4" t="s">
        <v>12</v>
      </c>
    </row>
    <row r="26" spans="1:12" ht="21.9" customHeight="1" x14ac:dyDescent="0.3">
      <c r="C26" s="5" t="s">
        <v>13</v>
      </c>
      <c r="F26" s="6" t="s">
        <v>13</v>
      </c>
      <c r="I26" s="7" t="s">
        <v>13</v>
      </c>
    </row>
    <row r="27" spans="1:12" ht="21.9" customHeight="1" x14ac:dyDescent="0.3"/>
    <row r="28" spans="1:12" ht="21.9" customHeight="1" x14ac:dyDescent="0.3">
      <c r="B28" s="34" t="s">
        <v>14</v>
      </c>
      <c r="C28" s="35"/>
      <c r="D28" s="35"/>
      <c r="E28" s="35"/>
      <c r="F28" s="35"/>
      <c r="G28" s="35"/>
      <c r="H28" s="35"/>
      <c r="I28" s="35"/>
      <c r="J28" s="35"/>
      <c r="K28" s="36" t="s">
        <v>15</v>
      </c>
    </row>
    <row r="29" spans="1:12" ht="21.9" customHeight="1" x14ac:dyDescent="0.3"/>
    <row r="30" spans="1:12" ht="21.9" customHeight="1" x14ac:dyDescent="0.3">
      <c r="C30" s="2" t="s">
        <v>13</v>
      </c>
      <c r="F30" s="3" t="s">
        <v>13</v>
      </c>
      <c r="I30" s="4" t="s">
        <v>13</v>
      </c>
    </row>
    <row r="31" spans="1:12" ht="21.9" customHeight="1" x14ac:dyDescent="0.3"/>
    <row r="32" spans="1:12" ht="21.9" customHeight="1" x14ac:dyDescent="0.3">
      <c r="C32" s="37" t="s">
        <v>16</v>
      </c>
      <c r="F32" s="38" t="s">
        <v>17</v>
      </c>
      <c r="I32" s="39" t="s">
        <v>18</v>
      </c>
    </row>
    <row r="33" spans="3:9" ht="21.9" customHeight="1" x14ac:dyDescent="0.3">
      <c r="C33" s="5" t="s">
        <v>12</v>
      </c>
      <c r="F33" s="6" t="s">
        <v>12</v>
      </c>
      <c r="I33" s="7" t="s">
        <v>12</v>
      </c>
    </row>
    <row r="34" spans="3:9" ht="21.9" customHeight="1" x14ac:dyDescent="0.3"/>
    <row r="35" spans="3:9" ht="21.9" customHeight="1" x14ac:dyDescent="0.3"/>
    <row r="36" spans="3:9" ht="21.9" customHeight="1" x14ac:dyDescent="0.3"/>
    <row r="37" spans="3:9" ht="21.9" customHeight="1" x14ac:dyDescent="0.3"/>
    <row r="38" spans="3:9" ht="21.9" customHeight="1" x14ac:dyDescent="0.3"/>
    <row r="39" spans="3:9" ht="21.9" customHeight="1" x14ac:dyDescent="0.3"/>
  </sheetData>
  <mergeCells count="9">
    <mergeCell ref="A1:L3"/>
    <mergeCell ref="A22:L22"/>
    <mergeCell ref="C17:H17"/>
    <mergeCell ref="C7:H7"/>
    <mergeCell ref="C15:H15"/>
    <mergeCell ref="A4:L5"/>
    <mergeCell ref="C11:H11"/>
    <mergeCell ref="C13:H13"/>
    <mergeCell ref="C9:H9"/>
  </mergeCells>
  <pageMargins left="0.25" right="0.25" top="0.35" bottom="0.35" header="0.1" footer="0.1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0"/>
  <sheetViews>
    <sheetView showGridLines="0" zoomScale="115" zoomScaleNormal="115" workbookViewId="0">
      <selection sqref="A1:F2"/>
    </sheetView>
  </sheetViews>
  <sheetFormatPr defaultRowHeight="14.4" x14ac:dyDescent="0.3"/>
  <cols>
    <col min="1" max="6" width="14" customWidth="1"/>
  </cols>
  <sheetData>
    <row r="1" spans="1:6" ht="21.9" customHeight="1" x14ac:dyDescent="0.3">
      <c r="A1" s="46" t="s">
        <v>19</v>
      </c>
      <c r="B1" s="45"/>
      <c r="C1" s="45"/>
      <c r="D1" s="45"/>
      <c r="E1" s="45"/>
      <c r="F1" s="45"/>
    </row>
    <row r="2" spans="1:6" ht="21.9" customHeight="1" x14ac:dyDescent="0.3">
      <c r="A2" s="45"/>
      <c r="B2" s="45"/>
      <c r="C2" s="45"/>
      <c r="D2" s="45"/>
      <c r="E2" s="45"/>
      <c r="F2" s="45"/>
    </row>
    <row r="3" spans="1:6" ht="21.9" customHeight="1" x14ac:dyDescent="0.3"/>
    <row r="4" spans="1:6" ht="21.9" customHeight="1" x14ac:dyDescent="0.3">
      <c r="A4" s="40" t="s">
        <v>20</v>
      </c>
      <c r="B4" s="40" t="s">
        <v>21</v>
      </c>
      <c r="C4" s="40" t="s">
        <v>22</v>
      </c>
      <c r="D4" s="40" t="s">
        <v>23</v>
      </c>
      <c r="E4" s="40" t="s">
        <v>24</v>
      </c>
    </row>
    <row r="5" spans="1:6" ht="21.9" customHeight="1" x14ac:dyDescent="0.3">
      <c r="A5" s="8" t="s">
        <v>11</v>
      </c>
      <c r="B5" s="8">
        <v>1</v>
      </c>
      <c r="C5" s="8" t="s">
        <v>25</v>
      </c>
      <c r="D5" s="8" t="s">
        <v>26</v>
      </c>
      <c r="E5" s="8" t="s">
        <v>27</v>
      </c>
    </row>
    <row r="6" spans="1:6" ht="21.9" customHeight="1" x14ac:dyDescent="0.3">
      <c r="A6" s="8" t="s">
        <v>9</v>
      </c>
      <c r="B6" s="8">
        <v>2</v>
      </c>
      <c r="C6" s="8" t="s">
        <v>28</v>
      </c>
      <c r="D6" s="8" t="s">
        <v>29</v>
      </c>
      <c r="E6" s="8" t="s">
        <v>30</v>
      </c>
    </row>
    <row r="7" spans="1:6" ht="21.9" customHeight="1" x14ac:dyDescent="0.3">
      <c r="A7" s="8" t="s">
        <v>10</v>
      </c>
      <c r="B7" s="8">
        <v>3</v>
      </c>
      <c r="D7" s="8" t="s">
        <v>31</v>
      </c>
      <c r="E7" s="8" t="s">
        <v>32</v>
      </c>
    </row>
    <row r="8" spans="1:6" ht="21.9" customHeight="1" x14ac:dyDescent="0.3">
      <c r="A8" s="8" t="s">
        <v>16</v>
      </c>
      <c r="B8" s="8">
        <v>4</v>
      </c>
      <c r="D8" s="8" t="s">
        <v>33</v>
      </c>
    </row>
    <row r="9" spans="1:6" ht="21.9" customHeight="1" x14ac:dyDescent="0.3">
      <c r="A9" s="8" t="s">
        <v>17</v>
      </c>
      <c r="B9" s="8">
        <v>5</v>
      </c>
    </row>
    <row r="10" spans="1:6" ht="21.9" customHeight="1" x14ac:dyDescent="0.3">
      <c r="A10" s="8" t="s">
        <v>18</v>
      </c>
    </row>
    <row r="11" spans="1:6" ht="21.9" customHeight="1" x14ac:dyDescent="0.3"/>
    <row r="12" spans="1:6" ht="21.9" customHeight="1" x14ac:dyDescent="0.3"/>
    <row r="13" spans="1:6" ht="21.9" customHeight="1" x14ac:dyDescent="0.3"/>
    <row r="14" spans="1:6" ht="21.9" customHeight="1" x14ac:dyDescent="0.3"/>
    <row r="15" spans="1:6" ht="21.9" customHeight="1" x14ac:dyDescent="0.3"/>
    <row r="16" spans="1:6" ht="21.9" customHeight="1" x14ac:dyDescent="0.3"/>
    <row r="17" ht="21.9" customHeight="1" x14ac:dyDescent="0.3"/>
    <row r="18" ht="21.9" customHeight="1" x14ac:dyDescent="0.3"/>
    <row r="19" ht="21.9" customHeight="1" x14ac:dyDescent="0.3"/>
    <row r="20" ht="21.9" customHeight="1" x14ac:dyDescent="0.3"/>
    <row r="21" ht="21.9" customHeight="1" x14ac:dyDescent="0.3"/>
    <row r="22" ht="21.9" customHeight="1" x14ac:dyDescent="0.3"/>
    <row r="23" ht="21.9" customHeight="1" x14ac:dyDescent="0.3"/>
    <row r="24" ht="21.9" customHeight="1" x14ac:dyDescent="0.3"/>
    <row r="25" ht="21.9" customHeight="1" x14ac:dyDescent="0.3"/>
    <row r="26" ht="21.9" customHeight="1" x14ac:dyDescent="0.3"/>
    <row r="27" ht="21.9" customHeight="1" x14ac:dyDescent="0.3"/>
    <row r="28" ht="21.9" customHeight="1" x14ac:dyDescent="0.3"/>
    <row r="29" ht="21.9" customHeight="1" x14ac:dyDescent="0.3"/>
    <row r="30" ht="21.9" customHeight="1" x14ac:dyDescent="0.3"/>
  </sheetData>
  <mergeCells count="1">
    <mergeCell ref="A1:F2"/>
  </mergeCells>
  <pageMargins left="0.25" right="0.25" top="0.35" bottom="0.35" header="0.1" footer="0.1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50"/>
  <sheetViews>
    <sheetView showGridLines="0" workbookViewId="0">
      <selection sqref="A1:J2"/>
    </sheetView>
  </sheetViews>
  <sheetFormatPr defaultRowHeight="14.4" x14ac:dyDescent="0.3"/>
  <cols>
    <col min="1" max="1" width="32.109375" customWidth="1"/>
    <col min="2" max="10" width="14" customWidth="1"/>
  </cols>
  <sheetData>
    <row r="1" spans="1:10" ht="21.9" customHeight="1" x14ac:dyDescent="0.3">
      <c r="A1" s="46" t="s">
        <v>34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21.9" customHeight="1" x14ac:dyDescent="0.3">
      <c r="A2" s="45"/>
      <c r="B2" s="45"/>
      <c r="C2" s="45"/>
      <c r="D2" s="45"/>
      <c r="E2" s="45"/>
      <c r="F2" s="45"/>
      <c r="G2" s="45"/>
      <c r="H2" s="45"/>
      <c r="I2" s="45"/>
      <c r="J2" s="45"/>
    </row>
    <row r="3" spans="1:10" ht="21.9" customHeight="1" x14ac:dyDescent="0.3"/>
    <row r="4" spans="1:10" ht="21.9" customHeight="1" x14ac:dyDescent="0.3"/>
    <row r="5" spans="1:10" ht="33.6" customHeight="1" x14ac:dyDescent="0.3">
      <c r="A5" s="1" t="s">
        <v>35</v>
      </c>
      <c r="B5" s="43" t="s">
        <v>36</v>
      </c>
      <c r="C5" s="42"/>
      <c r="D5" s="42"/>
      <c r="E5" s="42"/>
      <c r="F5" s="42"/>
      <c r="G5" s="42"/>
      <c r="H5" s="42"/>
      <c r="I5" s="42"/>
      <c r="J5" s="42"/>
    </row>
    <row r="6" spans="1:10" ht="21.9" customHeight="1" x14ac:dyDescent="0.3"/>
    <row r="7" spans="1:10" ht="21.9" customHeight="1" x14ac:dyDescent="0.3"/>
    <row r="8" spans="1:10" ht="37.200000000000003" customHeight="1" x14ac:dyDescent="0.3">
      <c r="A8" s="1" t="s">
        <v>37</v>
      </c>
      <c r="B8" s="43" t="s">
        <v>38</v>
      </c>
      <c r="C8" s="42"/>
      <c r="D8" s="42"/>
      <c r="E8" s="42"/>
      <c r="F8" s="42"/>
      <c r="G8" s="42"/>
      <c r="H8" s="42"/>
      <c r="I8" s="42"/>
      <c r="J8" s="42"/>
    </row>
    <row r="9" spans="1:10" ht="21.9" customHeight="1" x14ac:dyDescent="0.3"/>
    <row r="10" spans="1:10" ht="21.9" customHeight="1" x14ac:dyDescent="0.3"/>
    <row r="11" spans="1:10" ht="21.9" customHeight="1" x14ac:dyDescent="0.3">
      <c r="A11" s="1" t="s">
        <v>39</v>
      </c>
      <c r="B11" s="43" t="s">
        <v>40</v>
      </c>
      <c r="C11" s="42"/>
      <c r="D11" s="42"/>
      <c r="E11" s="42"/>
      <c r="F11" s="42"/>
      <c r="G11" s="42"/>
      <c r="H11" s="42"/>
      <c r="I11" s="42"/>
      <c r="J11" s="42"/>
    </row>
    <row r="12" spans="1:10" ht="21.9" customHeight="1" x14ac:dyDescent="0.3"/>
    <row r="13" spans="1:10" ht="21.9" customHeight="1" x14ac:dyDescent="0.3"/>
    <row r="14" spans="1:10" ht="21.9" customHeight="1" x14ac:dyDescent="0.3">
      <c r="A14" s="1" t="s">
        <v>41</v>
      </c>
      <c r="B14" s="43" t="s">
        <v>42</v>
      </c>
      <c r="C14" s="42"/>
      <c r="D14" s="42"/>
      <c r="E14" s="42"/>
      <c r="F14" s="42"/>
      <c r="G14" s="42"/>
      <c r="H14" s="42"/>
      <c r="I14" s="42"/>
      <c r="J14" s="42"/>
    </row>
    <row r="15" spans="1:10" ht="21.9" customHeight="1" x14ac:dyDescent="0.3"/>
    <row r="16" spans="1:10" ht="21.9" customHeight="1" x14ac:dyDescent="0.3"/>
    <row r="17" spans="1:10" ht="21.9" customHeight="1" x14ac:dyDescent="0.3">
      <c r="A17" s="1" t="s">
        <v>43</v>
      </c>
      <c r="B17" s="43" t="s">
        <v>44</v>
      </c>
      <c r="C17" s="42"/>
      <c r="D17" s="42"/>
      <c r="E17" s="42"/>
      <c r="F17" s="42"/>
      <c r="G17" s="42"/>
      <c r="H17" s="42"/>
      <c r="I17" s="42"/>
      <c r="J17" s="42"/>
    </row>
    <row r="18" spans="1:10" ht="21.9" customHeight="1" x14ac:dyDescent="0.3"/>
    <row r="19" spans="1:10" ht="21.9" customHeight="1" x14ac:dyDescent="0.3"/>
    <row r="20" spans="1:10" ht="21.9" customHeight="1" x14ac:dyDescent="0.3">
      <c r="A20" s="1" t="s">
        <v>45</v>
      </c>
      <c r="B20" s="43" t="s">
        <v>46</v>
      </c>
      <c r="C20" s="42"/>
      <c r="D20" s="42"/>
      <c r="E20" s="42"/>
      <c r="F20" s="42"/>
      <c r="G20" s="42"/>
      <c r="H20" s="42"/>
      <c r="I20" s="42"/>
      <c r="J20" s="42"/>
    </row>
    <row r="21" spans="1:10" ht="21.9" customHeight="1" x14ac:dyDescent="0.3"/>
    <row r="22" spans="1:10" ht="21.9" customHeight="1" x14ac:dyDescent="0.3"/>
    <row r="23" spans="1:10" ht="21.9" customHeight="1" x14ac:dyDescent="0.3">
      <c r="A23" s="1" t="s">
        <v>47</v>
      </c>
      <c r="B23" s="43" t="s">
        <v>48</v>
      </c>
      <c r="C23" s="42"/>
      <c r="D23" s="42"/>
      <c r="E23" s="42"/>
      <c r="F23" s="42"/>
      <c r="G23" s="42"/>
      <c r="H23" s="42"/>
      <c r="I23" s="42"/>
      <c r="J23" s="42"/>
    </row>
    <row r="24" spans="1:10" ht="21.9" customHeight="1" x14ac:dyDescent="0.3"/>
    <row r="25" spans="1:10" ht="21.9" customHeight="1" x14ac:dyDescent="0.3"/>
    <row r="26" spans="1:10" ht="21.9" customHeight="1" x14ac:dyDescent="0.3"/>
    <row r="27" spans="1:10" ht="21.9" customHeight="1" x14ac:dyDescent="0.3"/>
    <row r="28" spans="1:10" ht="21.9" customHeight="1" x14ac:dyDescent="0.3"/>
    <row r="29" spans="1:10" ht="21.9" customHeight="1" x14ac:dyDescent="0.3"/>
    <row r="30" spans="1:10" ht="21.9" customHeight="1" x14ac:dyDescent="0.3"/>
    <row r="31" spans="1:10" ht="21.9" customHeight="1" x14ac:dyDescent="0.3"/>
    <row r="32" spans="1:10" ht="21.9" customHeight="1" x14ac:dyDescent="0.3"/>
    <row r="33" ht="21.9" customHeight="1" x14ac:dyDescent="0.3"/>
    <row r="34" ht="21.9" customHeight="1" x14ac:dyDescent="0.3"/>
    <row r="35" ht="21.9" customHeight="1" x14ac:dyDescent="0.3"/>
    <row r="36" ht="21.9" customHeight="1" x14ac:dyDescent="0.3"/>
    <row r="37" ht="21.9" customHeight="1" x14ac:dyDescent="0.3"/>
    <row r="38" ht="21.9" customHeight="1" x14ac:dyDescent="0.3"/>
    <row r="39" ht="21.9" customHeight="1" x14ac:dyDescent="0.3"/>
    <row r="40" ht="21.9" customHeight="1" x14ac:dyDescent="0.3"/>
    <row r="41" ht="21.9" customHeight="1" x14ac:dyDescent="0.3"/>
    <row r="42" ht="21.9" customHeight="1" x14ac:dyDescent="0.3"/>
    <row r="43" ht="21.9" customHeight="1" x14ac:dyDescent="0.3"/>
    <row r="44" ht="21.9" customHeight="1" x14ac:dyDescent="0.3"/>
    <row r="45" ht="21.9" customHeight="1" x14ac:dyDescent="0.3"/>
    <row r="46" ht="21.9" customHeight="1" x14ac:dyDescent="0.3"/>
    <row r="47" ht="21.9" customHeight="1" x14ac:dyDescent="0.3"/>
    <row r="48" ht="21.9" customHeight="1" x14ac:dyDescent="0.3"/>
    <row r="49" ht="21.9" customHeight="1" x14ac:dyDescent="0.3"/>
    <row r="50" ht="21.9" customHeight="1" x14ac:dyDescent="0.3"/>
  </sheetData>
  <mergeCells count="8">
    <mergeCell ref="B23:J23"/>
    <mergeCell ref="B8:J8"/>
    <mergeCell ref="B11:J11"/>
    <mergeCell ref="A1:J2"/>
    <mergeCell ref="B5:J5"/>
    <mergeCell ref="B20:J20"/>
    <mergeCell ref="B14:J14"/>
    <mergeCell ref="B17:J17"/>
  </mergeCells>
  <pageMargins left="0.25" right="0.25" top="0.35" bottom="0.35" header="0.1" footer="0.1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75"/>
  <sheetViews>
    <sheetView showGridLines="0" workbookViewId="0">
      <pane ySplit="4" topLeftCell="A5" activePane="bottomLeft" state="frozen"/>
      <selection pane="bottomLeft" activeCell="D19" sqref="D19"/>
    </sheetView>
  </sheetViews>
  <sheetFormatPr defaultRowHeight="14.4" x14ac:dyDescent="0.3"/>
  <cols>
    <col min="1" max="1" width="10" customWidth="1"/>
    <col min="2" max="2" width="18" customWidth="1"/>
    <col min="3" max="3" width="32" customWidth="1"/>
    <col min="4" max="4" width="26" customWidth="1"/>
    <col min="5" max="5" width="28" customWidth="1"/>
    <col min="6" max="6" width="14" customWidth="1"/>
    <col min="7" max="7" width="16" customWidth="1"/>
    <col min="8" max="8" width="18" customWidth="1"/>
    <col min="9" max="9" width="15" customWidth="1"/>
    <col min="10" max="10" width="14" customWidth="1"/>
    <col min="11" max="11" width="10" customWidth="1"/>
    <col min="12" max="12" width="15" customWidth="1"/>
    <col min="13" max="13" width="30" customWidth="1"/>
    <col min="14" max="14" width="18" customWidth="1"/>
    <col min="15" max="15" width="16" customWidth="1"/>
  </cols>
  <sheetData>
    <row r="1" spans="1:15" ht="21.9" customHeight="1" x14ac:dyDescent="0.3">
      <c r="A1" s="46" t="s">
        <v>49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ht="21.9" customHeight="1" x14ac:dyDescent="0.3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1.9" customHeight="1" x14ac:dyDescent="0.3"/>
    <row r="4" spans="1:15" ht="21.9" customHeight="1" x14ac:dyDescent="0.3">
      <c r="A4" s="41" t="s">
        <v>50</v>
      </c>
      <c r="B4" s="41" t="s">
        <v>51</v>
      </c>
      <c r="C4" s="41" t="s">
        <v>52</v>
      </c>
      <c r="D4" s="41" t="s">
        <v>53</v>
      </c>
      <c r="E4" s="41" t="s">
        <v>54</v>
      </c>
      <c r="F4" s="41" t="s">
        <v>55</v>
      </c>
      <c r="G4" s="41" t="s">
        <v>56</v>
      </c>
      <c r="H4" s="41" t="s">
        <v>57</v>
      </c>
      <c r="I4" s="41" t="s">
        <v>58</v>
      </c>
      <c r="J4" s="41" t="s">
        <v>59</v>
      </c>
      <c r="K4" s="41" t="s">
        <v>60</v>
      </c>
      <c r="L4" s="41" t="s">
        <v>61</v>
      </c>
      <c r="M4" s="41" t="s">
        <v>62</v>
      </c>
      <c r="N4" s="41" t="s">
        <v>63</v>
      </c>
      <c r="O4" s="41" t="s">
        <v>23</v>
      </c>
    </row>
    <row r="5" spans="1:15" ht="21.9" customHeight="1" x14ac:dyDescent="0.3">
      <c r="A5" s="9" t="s">
        <v>64</v>
      </c>
      <c r="B5" s="9" t="s">
        <v>9</v>
      </c>
      <c r="C5" s="9" t="s">
        <v>65</v>
      </c>
      <c r="D5" s="9" t="s">
        <v>66</v>
      </c>
      <c r="E5" s="9" t="s">
        <v>67</v>
      </c>
      <c r="F5" s="9">
        <v>4</v>
      </c>
      <c r="G5" s="9">
        <v>4</v>
      </c>
      <c r="H5" s="9">
        <v>3</v>
      </c>
      <c r="I5" s="9">
        <f t="shared" ref="I5:I36" si="0">IFERROR(F5*G5*H5,"")</f>
        <v>48</v>
      </c>
      <c r="J5" s="9" t="str">
        <f t="shared" ref="J5:J36" si="1">IF(I5="","",IF(I5&gt;=75,"High",IF(I5&gt;=35,"Medium","Low")))</f>
        <v>Medium</v>
      </c>
      <c r="K5" s="9" t="e">
        <f ca="1">IF(I5="","",_xludf.RANK.EQ(I5,$I$5:$I$54,0))</f>
        <v>#NAME?</v>
      </c>
      <c r="L5" s="9" t="s">
        <v>25</v>
      </c>
      <c r="M5" s="9" t="s">
        <v>68</v>
      </c>
      <c r="N5" s="9" t="s">
        <v>69</v>
      </c>
      <c r="O5" s="9" t="s">
        <v>29</v>
      </c>
    </row>
    <row r="6" spans="1:15" ht="21.9" customHeight="1" x14ac:dyDescent="0.3">
      <c r="A6" s="9" t="s">
        <v>70</v>
      </c>
      <c r="B6" s="9" t="s">
        <v>10</v>
      </c>
      <c r="C6" s="9" t="s">
        <v>71</v>
      </c>
      <c r="D6" s="9" t="s">
        <v>72</v>
      </c>
      <c r="E6" s="9" t="s">
        <v>73</v>
      </c>
      <c r="F6" s="9">
        <v>4</v>
      </c>
      <c r="G6" s="9">
        <v>3</v>
      </c>
      <c r="H6" s="9">
        <v>3</v>
      </c>
      <c r="I6" s="9">
        <f t="shared" si="0"/>
        <v>36</v>
      </c>
      <c r="J6" s="9" t="str">
        <f t="shared" si="1"/>
        <v>Medium</v>
      </c>
      <c r="K6" s="9" t="e">
        <f ca="1">IF(I6="","",_xludf.RANK.EQ(I6,$I$5:$I$54,0))</f>
        <v>#NAME?</v>
      </c>
      <c r="L6" s="9" t="s">
        <v>28</v>
      </c>
      <c r="M6" s="9" t="s">
        <v>74</v>
      </c>
      <c r="N6" s="9" t="s">
        <v>75</v>
      </c>
      <c r="O6" s="9" t="s">
        <v>26</v>
      </c>
    </row>
    <row r="7" spans="1:15" ht="21.9" customHeight="1" x14ac:dyDescent="0.3">
      <c r="A7" s="9" t="s">
        <v>76</v>
      </c>
      <c r="B7" s="9" t="s">
        <v>16</v>
      </c>
      <c r="C7" s="9" t="s">
        <v>77</v>
      </c>
      <c r="D7" s="9" t="s">
        <v>78</v>
      </c>
      <c r="E7" s="9" t="s">
        <v>79</v>
      </c>
      <c r="F7" s="9">
        <v>5</v>
      </c>
      <c r="G7" s="9">
        <v>3</v>
      </c>
      <c r="H7" s="9">
        <v>4</v>
      </c>
      <c r="I7" s="9">
        <f t="shared" si="0"/>
        <v>60</v>
      </c>
      <c r="J7" s="9" t="str">
        <f t="shared" si="1"/>
        <v>Medium</v>
      </c>
      <c r="K7" s="9" t="e">
        <f ca="1">IF(I7="","",_xludf.RANK.EQ(I7,$I$5:$I$54,0))</f>
        <v>#NAME?</v>
      </c>
      <c r="L7" s="9" t="s">
        <v>25</v>
      </c>
      <c r="M7" s="9" t="s">
        <v>80</v>
      </c>
      <c r="N7" s="9" t="s">
        <v>81</v>
      </c>
      <c r="O7" s="9" t="s">
        <v>31</v>
      </c>
    </row>
    <row r="8" spans="1:15" ht="21.9" customHeight="1" x14ac:dyDescent="0.3">
      <c r="A8" s="9" t="s">
        <v>82</v>
      </c>
      <c r="B8" s="9" t="s">
        <v>11</v>
      </c>
      <c r="C8" s="9" t="s">
        <v>83</v>
      </c>
      <c r="D8" s="9" t="s">
        <v>84</v>
      </c>
      <c r="E8" s="9" t="s">
        <v>85</v>
      </c>
      <c r="F8" s="9">
        <v>3</v>
      </c>
      <c r="G8" s="9">
        <v>4</v>
      </c>
      <c r="H8" s="9">
        <v>2</v>
      </c>
      <c r="I8" s="9">
        <f t="shared" si="0"/>
        <v>24</v>
      </c>
      <c r="J8" s="9" t="str">
        <f t="shared" si="1"/>
        <v>Low</v>
      </c>
      <c r="K8" s="9" t="e">
        <f ca="1">IF(I8="","",_xludf.RANK.EQ(I8,$I$5:$I$54,0))</f>
        <v>#NAME?</v>
      </c>
      <c r="L8" s="9" t="s">
        <v>28</v>
      </c>
      <c r="M8" s="9" t="s">
        <v>86</v>
      </c>
      <c r="N8" s="9" t="s">
        <v>87</v>
      </c>
      <c r="O8" s="9" t="s">
        <v>29</v>
      </c>
    </row>
    <row r="9" spans="1:15" ht="21.9" customHeight="1" x14ac:dyDescent="0.3">
      <c r="A9" s="9" t="s">
        <v>88</v>
      </c>
      <c r="B9" s="9" t="s">
        <v>17</v>
      </c>
      <c r="C9" s="9" t="s">
        <v>89</v>
      </c>
      <c r="D9" s="9" t="s">
        <v>90</v>
      </c>
      <c r="E9" s="9" t="s">
        <v>91</v>
      </c>
      <c r="F9" s="9">
        <v>5</v>
      </c>
      <c r="G9" s="9">
        <v>2</v>
      </c>
      <c r="H9" s="9">
        <v>4</v>
      </c>
      <c r="I9" s="9">
        <f t="shared" si="0"/>
        <v>40</v>
      </c>
      <c r="J9" s="9" t="str">
        <f t="shared" si="1"/>
        <v>Medium</v>
      </c>
      <c r="K9" s="9" t="e">
        <f ca="1">IF(I9="","",_xludf.RANK.EQ(I9,$I$5:$I$54,0))</f>
        <v>#NAME?</v>
      </c>
      <c r="L9" s="9" t="s">
        <v>25</v>
      </c>
      <c r="M9" s="9" t="s">
        <v>92</v>
      </c>
      <c r="N9" s="9" t="s">
        <v>93</v>
      </c>
      <c r="O9" s="9" t="s">
        <v>33</v>
      </c>
    </row>
    <row r="10" spans="1:15" ht="21.9" customHeight="1" x14ac:dyDescent="0.3">
      <c r="A10" s="9" t="s">
        <v>94</v>
      </c>
      <c r="B10" s="9" t="s">
        <v>18</v>
      </c>
      <c r="C10" s="9" t="s">
        <v>95</v>
      </c>
      <c r="D10" s="9" t="s">
        <v>96</v>
      </c>
      <c r="E10" s="9" t="s">
        <v>97</v>
      </c>
      <c r="F10" s="9">
        <v>3</v>
      </c>
      <c r="G10" s="9">
        <v>3</v>
      </c>
      <c r="H10" s="9">
        <v>3</v>
      </c>
      <c r="I10" s="9">
        <f t="shared" si="0"/>
        <v>27</v>
      </c>
      <c r="J10" s="9" t="str">
        <f t="shared" si="1"/>
        <v>Low</v>
      </c>
      <c r="K10" s="9" t="e">
        <f ca="1">IF(I10="","",_xludf.RANK.EQ(I10,$I$5:$I$54,0))</f>
        <v>#NAME?</v>
      </c>
      <c r="L10" s="9" t="s">
        <v>28</v>
      </c>
      <c r="M10" s="9" t="s">
        <v>98</v>
      </c>
      <c r="N10" s="9" t="s">
        <v>99</v>
      </c>
      <c r="O10" s="9" t="s">
        <v>26</v>
      </c>
    </row>
    <row r="11" spans="1:15" ht="21.9" customHeight="1" x14ac:dyDescent="0.3">
      <c r="A11" s="9" t="s">
        <v>100</v>
      </c>
      <c r="B11" s="9"/>
      <c r="C11" s="9"/>
      <c r="D11" s="9"/>
      <c r="E11" s="9"/>
      <c r="F11" s="9"/>
      <c r="G11" s="9"/>
      <c r="H11" s="9"/>
      <c r="I11" s="9">
        <f t="shared" si="0"/>
        <v>0</v>
      </c>
      <c r="J11" s="9" t="str">
        <f t="shared" si="1"/>
        <v>Low</v>
      </c>
      <c r="K11" s="9" t="e">
        <f ca="1">IF(I11="","",_xludf.RANK.EQ(I11,$I$5:$I$54,0))</f>
        <v>#NAME?</v>
      </c>
      <c r="L11" s="9"/>
      <c r="M11" s="9"/>
      <c r="N11" s="9"/>
      <c r="O11" s="9"/>
    </row>
    <row r="12" spans="1:15" ht="21.9" customHeight="1" x14ac:dyDescent="0.3">
      <c r="A12" s="9" t="s">
        <v>101</v>
      </c>
      <c r="B12" s="9"/>
      <c r="C12" s="9"/>
      <c r="D12" s="9"/>
      <c r="E12" s="9"/>
      <c r="F12" s="9"/>
      <c r="G12" s="9"/>
      <c r="H12" s="9"/>
      <c r="I12" s="9">
        <f t="shared" si="0"/>
        <v>0</v>
      </c>
      <c r="J12" s="9" t="str">
        <f t="shared" si="1"/>
        <v>Low</v>
      </c>
      <c r="K12" s="9" t="e">
        <f ca="1">IF(I12="","",_xludf.RANK.EQ(I12,$I$5:$I$54,0))</f>
        <v>#NAME?</v>
      </c>
      <c r="L12" s="9"/>
      <c r="M12" s="9"/>
      <c r="N12" s="9"/>
      <c r="O12" s="9"/>
    </row>
    <row r="13" spans="1:15" ht="21.9" customHeight="1" x14ac:dyDescent="0.3">
      <c r="A13" s="9" t="s">
        <v>102</v>
      </c>
      <c r="B13" s="9"/>
      <c r="C13" s="9"/>
      <c r="D13" s="9"/>
      <c r="E13" s="9"/>
      <c r="F13" s="9"/>
      <c r="G13" s="9"/>
      <c r="H13" s="9"/>
      <c r="I13" s="9">
        <f t="shared" si="0"/>
        <v>0</v>
      </c>
      <c r="J13" s="9" t="str">
        <f t="shared" si="1"/>
        <v>Low</v>
      </c>
      <c r="K13" s="9" t="e">
        <f ca="1">IF(I13="","",_xludf.RANK.EQ(I13,$I$5:$I$54,0))</f>
        <v>#NAME?</v>
      </c>
      <c r="L13" s="9"/>
      <c r="M13" s="9"/>
      <c r="N13" s="9"/>
      <c r="O13" s="9"/>
    </row>
    <row r="14" spans="1:15" ht="21.9" customHeight="1" x14ac:dyDescent="0.3">
      <c r="A14" s="9" t="s">
        <v>103</v>
      </c>
      <c r="B14" s="9"/>
      <c r="C14" s="9"/>
      <c r="D14" s="9"/>
      <c r="E14" s="9"/>
      <c r="F14" s="9"/>
      <c r="G14" s="9"/>
      <c r="H14" s="9"/>
      <c r="I14" s="9">
        <f t="shared" si="0"/>
        <v>0</v>
      </c>
      <c r="J14" s="9" t="str">
        <f t="shared" si="1"/>
        <v>Low</v>
      </c>
      <c r="K14" s="9" t="e">
        <f ca="1">IF(I14="","",_xludf.RANK.EQ(I14,$I$5:$I$54,0))</f>
        <v>#NAME?</v>
      </c>
      <c r="L14" s="9"/>
      <c r="M14" s="9"/>
      <c r="N14" s="9"/>
      <c r="O14" s="9"/>
    </row>
    <row r="15" spans="1:15" ht="21.9" customHeight="1" x14ac:dyDescent="0.3">
      <c r="A15" s="9" t="s">
        <v>104</v>
      </c>
      <c r="B15" s="9"/>
      <c r="C15" s="9"/>
      <c r="D15" s="9"/>
      <c r="E15" s="9"/>
      <c r="F15" s="9"/>
      <c r="G15" s="9"/>
      <c r="H15" s="9"/>
      <c r="I15" s="9">
        <f t="shared" si="0"/>
        <v>0</v>
      </c>
      <c r="J15" s="9" t="str">
        <f t="shared" si="1"/>
        <v>Low</v>
      </c>
      <c r="K15" s="9" t="e">
        <f ca="1">IF(I15="","",_xludf.RANK.EQ(I15,$I$5:$I$54,0))</f>
        <v>#NAME?</v>
      </c>
      <c r="L15" s="9"/>
      <c r="M15" s="9"/>
      <c r="N15" s="9"/>
      <c r="O15" s="9"/>
    </row>
    <row r="16" spans="1:15" ht="21.9" customHeight="1" x14ac:dyDescent="0.3">
      <c r="A16" s="9" t="s">
        <v>105</v>
      </c>
      <c r="B16" s="9"/>
      <c r="C16" s="9"/>
      <c r="D16" s="9"/>
      <c r="E16" s="9"/>
      <c r="F16" s="9"/>
      <c r="G16" s="9"/>
      <c r="H16" s="9"/>
      <c r="I16" s="9">
        <f t="shared" si="0"/>
        <v>0</v>
      </c>
      <c r="J16" s="9" t="str">
        <f t="shared" si="1"/>
        <v>Low</v>
      </c>
      <c r="K16" s="9" t="e">
        <f ca="1">IF(I16="","",_xludf.RANK.EQ(I16,$I$5:$I$54,0))</f>
        <v>#NAME?</v>
      </c>
      <c r="L16" s="9"/>
      <c r="M16" s="9"/>
      <c r="N16" s="9"/>
      <c r="O16" s="9"/>
    </row>
    <row r="17" spans="1:15" ht="21.9" customHeight="1" x14ac:dyDescent="0.3">
      <c r="A17" s="9" t="s">
        <v>106</v>
      </c>
      <c r="B17" s="9"/>
      <c r="C17" s="9"/>
      <c r="D17" s="9"/>
      <c r="E17" s="9"/>
      <c r="F17" s="9"/>
      <c r="G17" s="9"/>
      <c r="H17" s="9"/>
      <c r="I17" s="9">
        <f t="shared" si="0"/>
        <v>0</v>
      </c>
      <c r="J17" s="9" t="str">
        <f t="shared" si="1"/>
        <v>Low</v>
      </c>
      <c r="K17" s="9" t="e">
        <f ca="1">IF(I17="","",_xludf.RANK.EQ(I17,$I$5:$I$54,0))</f>
        <v>#NAME?</v>
      </c>
      <c r="L17" s="9"/>
      <c r="M17" s="9"/>
      <c r="N17" s="9"/>
      <c r="O17" s="9"/>
    </row>
    <row r="18" spans="1:15" ht="21.9" customHeight="1" x14ac:dyDescent="0.3">
      <c r="A18" s="9" t="s">
        <v>107</v>
      </c>
      <c r="B18" s="9"/>
      <c r="C18" s="9"/>
      <c r="D18" s="9"/>
      <c r="E18" s="9"/>
      <c r="F18" s="9"/>
      <c r="G18" s="9"/>
      <c r="H18" s="9"/>
      <c r="I18" s="9">
        <f t="shared" si="0"/>
        <v>0</v>
      </c>
      <c r="J18" s="9" t="str">
        <f t="shared" si="1"/>
        <v>Low</v>
      </c>
      <c r="K18" s="9" t="e">
        <f ca="1">IF(I18="","",_xludf.RANK.EQ(I18,$I$5:$I$54,0))</f>
        <v>#NAME?</v>
      </c>
      <c r="L18" s="9"/>
      <c r="M18" s="9"/>
      <c r="N18" s="9"/>
      <c r="O18" s="9"/>
    </row>
    <row r="19" spans="1:15" ht="21.9" customHeight="1" x14ac:dyDescent="0.3">
      <c r="A19" s="9" t="s">
        <v>108</v>
      </c>
      <c r="B19" s="9"/>
      <c r="C19" s="9"/>
      <c r="D19" s="9"/>
      <c r="E19" s="9"/>
      <c r="F19" s="9"/>
      <c r="G19" s="9"/>
      <c r="H19" s="9"/>
      <c r="I19" s="9">
        <f t="shared" si="0"/>
        <v>0</v>
      </c>
      <c r="J19" s="9" t="str">
        <f t="shared" si="1"/>
        <v>Low</v>
      </c>
      <c r="K19" s="9" t="e">
        <f ca="1">IF(I19="","",_xludf.RANK.EQ(I19,$I$5:$I$54,0))</f>
        <v>#NAME?</v>
      </c>
      <c r="L19" s="9"/>
      <c r="M19" s="9"/>
      <c r="N19" s="9"/>
      <c r="O19" s="9"/>
    </row>
    <row r="20" spans="1:15" ht="21.9" customHeight="1" x14ac:dyDescent="0.3">
      <c r="A20" s="9" t="s">
        <v>109</v>
      </c>
      <c r="B20" s="9"/>
      <c r="C20" s="9"/>
      <c r="D20" s="9"/>
      <c r="E20" s="9"/>
      <c r="F20" s="9"/>
      <c r="G20" s="9"/>
      <c r="H20" s="9"/>
      <c r="I20" s="9">
        <f t="shared" si="0"/>
        <v>0</v>
      </c>
      <c r="J20" s="9" t="str">
        <f t="shared" si="1"/>
        <v>Low</v>
      </c>
      <c r="K20" s="9" t="e">
        <f ca="1">IF(I20="","",_xludf.RANK.EQ(I20,$I$5:$I$54,0))</f>
        <v>#NAME?</v>
      </c>
      <c r="L20" s="9"/>
      <c r="M20" s="9"/>
      <c r="N20" s="9"/>
      <c r="O20" s="9"/>
    </row>
    <row r="21" spans="1:15" ht="21.9" customHeight="1" x14ac:dyDescent="0.3">
      <c r="A21" s="9" t="s">
        <v>110</v>
      </c>
      <c r="B21" s="9"/>
      <c r="C21" s="9"/>
      <c r="D21" s="9"/>
      <c r="E21" s="9"/>
      <c r="F21" s="9"/>
      <c r="G21" s="9"/>
      <c r="H21" s="9"/>
      <c r="I21" s="9">
        <f t="shared" si="0"/>
        <v>0</v>
      </c>
      <c r="J21" s="9" t="str">
        <f t="shared" si="1"/>
        <v>Low</v>
      </c>
      <c r="K21" s="9" t="e">
        <f ca="1">IF(I21="","",_xludf.RANK.EQ(I21,$I$5:$I$54,0))</f>
        <v>#NAME?</v>
      </c>
      <c r="L21" s="9"/>
      <c r="M21" s="9"/>
      <c r="N21" s="9"/>
      <c r="O21" s="9"/>
    </row>
    <row r="22" spans="1:15" ht="21.9" customHeight="1" x14ac:dyDescent="0.3">
      <c r="A22" s="9" t="s">
        <v>111</v>
      </c>
      <c r="B22" s="9"/>
      <c r="C22" s="9"/>
      <c r="D22" s="9"/>
      <c r="E22" s="9"/>
      <c r="F22" s="9"/>
      <c r="G22" s="9"/>
      <c r="H22" s="9"/>
      <c r="I22" s="9">
        <f t="shared" si="0"/>
        <v>0</v>
      </c>
      <c r="J22" s="9" t="str">
        <f t="shared" si="1"/>
        <v>Low</v>
      </c>
      <c r="K22" s="9" t="e">
        <f ca="1">IF(I22="","",_xludf.RANK.EQ(I22,$I$5:$I$54,0))</f>
        <v>#NAME?</v>
      </c>
      <c r="L22" s="9"/>
      <c r="M22" s="9"/>
      <c r="N22" s="9"/>
      <c r="O22" s="9"/>
    </row>
    <row r="23" spans="1:15" ht="21.9" customHeight="1" x14ac:dyDescent="0.3">
      <c r="A23" s="9" t="s">
        <v>112</v>
      </c>
      <c r="B23" s="9"/>
      <c r="C23" s="9"/>
      <c r="D23" s="9"/>
      <c r="E23" s="9"/>
      <c r="F23" s="9"/>
      <c r="G23" s="9"/>
      <c r="H23" s="9"/>
      <c r="I23" s="9">
        <f t="shared" si="0"/>
        <v>0</v>
      </c>
      <c r="J23" s="9" t="str">
        <f t="shared" si="1"/>
        <v>Low</v>
      </c>
      <c r="K23" s="9" t="e">
        <f ca="1">IF(I23="","",_xludf.RANK.EQ(I23,$I$5:$I$54,0))</f>
        <v>#NAME?</v>
      </c>
      <c r="L23" s="9"/>
      <c r="M23" s="9"/>
      <c r="N23" s="9"/>
      <c r="O23" s="9"/>
    </row>
    <row r="24" spans="1:15" ht="21.9" customHeight="1" x14ac:dyDescent="0.3">
      <c r="A24" s="9" t="s">
        <v>113</v>
      </c>
      <c r="B24" s="9"/>
      <c r="C24" s="9"/>
      <c r="D24" s="9"/>
      <c r="E24" s="9"/>
      <c r="F24" s="9"/>
      <c r="G24" s="9"/>
      <c r="H24" s="9"/>
      <c r="I24" s="9">
        <f t="shared" si="0"/>
        <v>0</v>
      </c>
      <c r="J24" s="9" t="str">
        <f t="shared" si="1"/>
        <v>Low</v>
      </c>
      <c r="K24" s="9" t="e">
        <f ca="1">IF(I24="","",_xludf.RANK.EQ(I24,$I$5:$I$54,0))</f>
        <v>#NAME?</v>
      </c>
      <c r="L24" s="9"/>
      <c r="M24" s="9"/>
      <c r="N24" s="9"/>
      <c r="O24" s="9"/>
    </row>
    <row r="25" spans="1:15" ht="21.9" customHeight="1" x14ac:dyDescent="0.3">
      <c r="A25" s="9" t="s">
        <v>114</v>
      </c>
      <c r="B25" s="9"/>
      <c r="C25" s="9"/>
      <c r="D25" s="9"/>
      <c r="E25" s="9"/>
      <c r="F25" s="9"/>
      <c r="G25" s="9"/>
      <c r="H25" s="9"/>
      <c r="I25" s="9">
        <f t="shared" si="0"/>
        <v>0</v>
      </c>
      <c r="J25" s="9" t="str">
        <f t="shared" si="1"/>
        <v>Low</v>
      </c>
      <c r="K25" s="9" t="e">
        <f ca="1">IF(I25="","",_xludf.RANK.EQ(I25,$I$5:$I$54,0))</f>
        <v>#NAME?</v>
      </c>
      <c r="L25" s="9"/>
      <c r="M25" s="9"/>
      <c r="N25" s="9"/>
      <c r="O25" s="9"/>
    </row>
    <row r="26" spans="1:15" ht="21.9" customHeight="1" x14ac:dyDescent="0.3">
      <c r="A26" s="9" t="s">
        <v>115</v>
      </c>
      <c r="B26" s="9"/>
      <c r="C26" s="9"/>
      <c r="D26" s="9"/>
      <c r="E26" s="9"/>
      <c r="F26" s="9"/>
      <c r="G26" s="9"/>
      <c r="H26" s="9"/>
      <c r="I26" s="9">
        <f t="shared" si="0"/>
        <v>0</v>
      </c>
      <c r="J26" s="9" t="str">
        <f t="shared" si="1"/>
        <v>Low</v>
      </c>
      <c r="K26" s="9" t="e">
        <f ca="1">IF(I26="","",_xludf.RANK.EQ(I26,$I$5:$I$54,0))</f>
        <v>#NAME?</v>
      </c>
      <c r="L26" s="9"/>
      <c r="M26" s="9"/>
      <c r="N26" s="9"/>
      <c r="O26" s="9"/>
    </row>
    <row r="27" spans="1:15" ht="21.9" customHeight="1" x14ac:dyDescent="0.3">
      <c r="A27" s="9" t="s">
        <v>116</v>
      </c>
      <c r="B27" s="9"/>
      <c r="C27" s="9"/>
      <c r="D27" s="9"/>
      <c r="E27" s="9"/>
      <c r="F27" s="9"/>
      <c r="G27" s="9"/>
      <c r="H27" s="9"/>
      <c r="I27" s="9">
        <f t="shared" si="0"/>
        <v>0</v>
      </c>
      <c r="J27" s="9" t="str">
        <f t="shared" si="1"/>
        <v>Low</v>
      </c>
      <c r="K27" s="9" t="e">
        <f ca="1">IF(I27="","",_xludf.RANK.EQ(I27,$I$5:$I$54,0))</f>
        <v>#NAME?</v>
      </c>
      <c r="L27" s="9"/>
      <c r="M27" s="9"/>
      <c r="N27" s="9"/>
      <c r="O27" s="9"/>
    </row>
    <row r="28" spans="1:15" ht="21.9" customHeight="1" x14ac:dyDescent="0.3">
      <c r="A28" s="9" t="s">
        <v>117</v>
      </c>
      <c r="B28" s="9"/>
      <c r="C28" s="9"/>
      <c r="D28" s="9"/>
      <c r="E28" s="9"/>
      <c r="F28" s="9"/>
      <c r="G28" s="9"/>
      <c r="H28" s="9"/>
      <c r="I28" s="9">
        <f t="shared" si="0"/>
        <v>0</v>
      </c>
      <c r="J28" s="9" t="str">
        <f t="shared" si="1"/>
        <v>Low</v>
      </c>
      <c r="K28" s="9" t="e">
        <f ca="1">IF(I28="","",_xludf.RANK.EQ(I28,$I$5:$I$54,0))</f>
        <v>#NAME?</v>
      </c>
      <c r="L28" s="9"/>
      <c r="M28" s="9"/>
      <c r="N28" s="9"/>
      <c r="O28" s="9"/>
    </row>
    <row r="29" spans="1:15" ht="21.9" customHeight="1" x14ac:dyDescent="0.3">
      <c r="A29" s="9" t="s">
        <v>118</v>
      </c>
      <c r="B29" s="9"/>
      <c r="C29" s="9"/>
      <c r="D29" s="9"/>
      <c r="E29" s="9"/>
      <c r="F29" s="9"/>
      <c r="G29" s="9"/>
      <c r="H29" s="9"/>
      <c r="I29" s="9">
        <f t="shared" si="0"/>
        <v>0</v>
      </c>
      <c r="J29" s="9" t="str">
        <f t="shared" si="1"/>
        <v>Low</v>
      </c>
      <c r="K29" s="9" t="e">
        <f ca="1">IF(I29="","",_xludf.RANK.EQ(I29,$I$5:$I$54,0))</f>
        <v>#NAME?</v>
      </c>
      <c r="L29" s="9"/>
      <c r="M29" s="9"/>
      <c r="N29" s="9"/>
      <c r="O29" s="9"/>
    </row>
    <row r="30" spans="1:15" ht="21.9" customHeight="1" x14ac:dyDescent="0.3">
      <c r="A30" s="9" t="s">
        <v>119</v>
      </c>
      <c r="B30" s="9"/>
      <c r="C30" s="9"/>
      <c r="D30" s="9"/>
      <c r="E30" s="9"/>
      <c r="F30" s="9"/>
      <c r="G30" s="9"/>
      <c r="H30" s="9"/>
      <c r="I30" s="9">
        <f t="shared" si="0"/>
        <v>0</v>
      </c>
      <c r="J30" s="9" t="str">
        <f t="shared" si="1"/>
        <v>Low</v>
      </c>
      <c r="K30" s="9" t="e">
        <f ca="1">IF(I30="","",_xludf.RANK.EQ(I30,$I$5:$I$54,0))</f>
        <v>#NAME?</v>
      </c>
      <c r="L30" s="9"/>
      <c r="M30" s="9"/>
      <c r="N30" s="9"/>
      <c r="O30" s="9"/>
    </row>
    <row r="31" spans="1:15" ht="21.9" customHeight="1" x14ac:dyDescent="0.3">
      <c r="A31" s="9" t="s">
        <v>120</v>
      </c>
      <c r="B31" s="9"/>
      <c r="C31" s="9"/>
      <c r="D31" s="9"/>
      <c r="E31" s="9"/>
      <c r="F31" s="9"/>
      <c r="G31" s="9"/>
      <c r="H31" s="9"/>
      <c r="I31" s="9">
        <f t="shared" si="0"/>
        <v>0</v>
      </c>
      <c r="J31" s="9" t="str">
        <f t="shared" si="1"/>
        <v>Low</v>
      </c>
      <c r="K31" s="9" t="e">
        <f ca="1">IF(I31="","",_xludf.RANK.EQ(I31,$I$5:$I$54,0))</f>
        <v>#NAME?</v>
      </c>
      <c r="L31" s="9"/>
      <c r="M31" s="9"/>
      <c r="N31" s="9"/>
      <c r="O31" s="9"/>
    </row>
    <row r="32" spans="1:15" ht="21.9" customHeight="1" x14ac:dyDescent="0.3">
      <c r="A32" s="9" t="s">
        <v>121</v>
      </c>
      <c r="B32" s="9"/>
      <c r="C32" s="9"/>
      <c r="D32" s="9"/>
      <c r="E32" s="9"/>
      <c r="F32" s="9"/>
      <c r="G32" s="9"/>
      <c r="H32" s="9"/>
      <c r="I32" s="9">
        <f t="shared" si="0"/>
        <v>0</v>
      </c>
      <c r="J32" s="9" t="str">
        <f t="shared" si="1"/>
        <v>Low</v>
      </c>
      <c r="K32" s="9" t="e">
        <f ca="1">IF(I32="","",_xludf.RANK.EQ(I32,$I$5:$I$54,0))</f>
        <v>#NAME?</v>
      </c>
      <c r="L32" s="9"/>
      <c r="M32" s="9"/>
      <c r="N32" s="9"/>
      <c r="O32" s="9"/>
    </row>
    <row r="33" spans="1:15" ht="21.9" customHeight="1" x14ac:dyDescent="0.3">
      <c r="A33" s="9" t="s">
        <v>122</v>
      </c>
      <c r="B33" s="9"/>
      <c r="C33" s="9"/>
      <c r="D33" s="9"/>
      <c r="E33" s="9"/>
      <c r="F33" s="9"/>
      <c r="G33" s="9"/>
      <c r="H33" s="9"/>
      <c r="I33" s="9">
        <f t="shared" si="0"/>
        <v>0</v>
      </c>
      <c r="J33" s="9" t="str">
        <f t="shared" si="1"/>
        <v>Low</v>
      </c>
      <c r="K33" s="9" t="e">
        <f ca="1">IF(I33="","",_xludf.RANK.EQ(I33,$I$5:$I$54,0))</f>
        <v>#NAME?</v>
      </c>
      <c r="L33" s="9"/>
      <c r="M33" s="9"/>
      <c r="N33" s="9"/>
      <c r="O33" s="9"/>
    </row>
    <row r="34" spans="1:15" ht="21.9" customHeight="1" x14ac:dyDescent="0.3">
      <c r="A34" s="9" t="s">
        <v>123</v>
      </c>
      <c r="B34" s="9"/>
      <c r="C34" s="9"/>
      <c r="D34" s="9"/>
      <c r="E34" s="9"/>
      <c r="F34" s="9"/>
      <c r="G34" s="9"/>
      <c r="H34" s="9"/>
      <c r="I34" s="9">
        <f t="shared" si="0"/>
        <v>0</v>
      </c>
      <c r="J34" s="9" t="str">
        <f t="shared" si="1"/>
        <v>Low</v>
      </c>
      <c r="K34" s="9" t="e">
        <f ca="1">IF(I34="","",_xludf.RANK.EQ(I34,$I$5:$I$54,0))</f>
        <v>#NAME?</v>
      </c>
      <c r="L34" s="9"/>
      <c r="M34" s="9"/>
      <c r="N34" s="9"/>
      <c r="O34" s="9"/>
    </row>
    <row r="35" spans="1:15" ht="21.9" customHeight="1" x14ac:dyDescent="0.3">
      <c r="A35" s="9" t="s">
        <v>124</v>
      </c>
      <c r="B35" s="9"/>
      <c r="C35" s="9"/>
      <c r="D35" s="9"/>
      <c r="E35" s="9"/>
      <c r="F35" s="9"/>
      <c r="G35" s="9"/>
      <c r="H35" s="9"/>
      <c r="I35" s="9">
        <f t="shared" si="0"/>
        <v>0</v>
      </c>
      <c r="J35" s="9" t="str">
        <f t="shared" si="1"/>
        <v>Low</v>
      </c>
      <c r="K35" s="9" t="e">
        <f ca="1">IF(I35="","",_xludf.RANK.EQ(I35,$I$5:$I$54,0))</f>
        <v>#NAME?</v>
      </c>
      <c r="L35" s="9"/>
      <c r="M35" s="9"/>
      <c r="N35" s="9"/>
      <c r="O35" s="9"/>
    </row>
    <row r="36" spans="1:15" ht="21.9" customHeight="1" x14ac:dyDescent="0.3">
      <c r="A36" s="9" t="s">
        <v>125</v>
      </c>
      <c r="B36" s="9"/>
      <c r="C36" s="9"/>
      <c r="D36" s="9"/>
      <c r="E36" s="9"/>
      <c r="F36" s="9"/>
      <c r="G36" s="9"/>
      <c r="H36" s="9"/>
      <c r="I36" s="9">
        <f t="shared" si="0"/>
        <v>0</v>
      </c>
      <c r="J36" s="9" t="str">
        <f t="shared" si="1"/>
        <v>Low</v>
      </c>
      <c r="K36" s="9" t="e">
        <f ca="1">IF(I36="","",_xludf.RANK.EQ(I36,$I$5:$I$54,0))</f>
        <v>#NAME?</v>
      </c>
      <c r="L36" s="9"/>
      <c r="M36" s="9"/>
      <c r="N36" s="9"/>
      <c r="O36" s="9"/>
    </row>
    <row r="37" spans="1:15" ht="21.9" customHeight="1" x14ac:dyDescent="0.3">
      <c r="A37" s="9" t="s">
        <v>126</v>
      </c>
      <c r="B37" s="9"/>
      <c r="C37" s="9"/>
      <c r="D37" s="9"/>
      <c r="E37" s="9"/>
      <c r="F37" s="9"/>
      <c r="G37" s="9"/>
      <c r="H37" s="9"/>
      <c r="I37" s="9">
        <f t="shared" ref="I37:I68" si="2">IFERROR(F37*G37*H37,"")</f>
        <v>0</v>
      </c>
      <c r="J37" s="9" t="str">
        <f t="shared" ref="J37:J68" si="3">IF(I37="","",IF(I37&gt;=75,"High",IF(I37&gt;=35,"Medium","Low")))</f>
        <v>Low</v>
      </c>
      <c r="K37" s="9" t="e">
        <f ca="1">IF(I37="","",_xludf.RANK.EQ(I37,$I$5:$I$54,0))</f>
        <v>#NAME?</v>
      </c>
      <c r="L37" s="9"/>
      <c r="M37" s="9"/>
      <c r="N37" s="9"/>
      <c r="O37" s="9"/>
    </row>
    <row r="38" spans="1:15" ht="21.9" customHeight="1" x14ac:dyDescent="0.3">
      <c r="A38" s="9" t="s">
        <v>127</v>
      </c>
      <c r="B38" s="9"/>
      <c r="C38" s="9"/>
      <c r="D38" s="9"/>
      <c r="E38" s="9"/>
      <c r="F38" s="9"/>
      <c r="G38" s="9"/>
      <c r="H38" s="9"/>
      <c r="I38" s="9">
        <f t="shared" si="2"/>
        <v>0</v>
      </c>
      <c r="J38" s="9" t="str">
        <f t="shared" si="3"/>
        <v>Low</v>
      </c>
      <c r="K38" s="9" t="e">
        <f ca="1">IF(I38="","",_xludf.RANK.EQ(I38,$I$5:$I$54,0))</f>
        <v>#NAME?</v>
      </c>
      <c r="L38" s="9"/>
      <c r="M38" s="9"/>
      <c r="N38" s="9"/>
      <c r="O38" s="9"/>
    </row>
    <row r="39" spans="1:15" ht="21.9" customHeight="1" x14ac:dyDescent="0.3">
      <c r="A39" s="9" t="s">
        <v>128</v>
      </c>
      <c r="B39" s="9"/>
      <c r="C39" s="9"/>
      <c r="D39" s="9"/>
      <c r="E39" s="9"/>
      <c r="F39" s="9"/>
      <c r="G39" s="9"/>
      <c r="H39" s="9"/>
      <c r="I39" s="9">
        <f t="shared" si="2"/>
        <v>0</v>
      </c>
      <c r="J39" s="9" t="str">
        <f t="shared" si="3"/>
        <v>Low</v>
      </c>
      <c r="K39" s="9" t="e">
        <f ca="1">IF(I39="","",_xludf.RANK.EQ(I39,$I$5:$I$54,0))</f>
        <v>#NAME?</v>
      </c>
      <c r="L39" s="9"/>
      <c r="M39" s="9"/>
      <c r="N39" s="9"/>
      <c r="O39" s="9"/>
    </row>
    <row r="40" spans="1:15" ht="21.9" customHeight="1" x14ac:dyDescent="0.3">
      <c r="A40" s="9" t="s">
        <v>129</v>
      </c>
      <c r="B40" s="9"/>
      <c r="C40" s="9"/>
      <c r="D40" s="9"/>
      <c r="E40" s="9"/>
      <c r="F40" s="9"/>
      <c r="G40" s="9"/>
      <c r="H40" s="9"/>
      <c r="I40" s="9">
        <f t="shared" si="2"/>
        <v>0</v>
      </c>
      <c r="J40" s="9" t="str">
        <f t="shared" si="3"/>
        <v>Low</v>
      </c>
      <c r="K40" s="9" t="e">
        <f ca="1">IF(I40="","",_xludf.RANK.EQ(I40,$I$5:$I$54,0))</f>
        <v>#NAME?</v>
      </c>
      <c r="L40" s="9"/>
      <c r="M40" s="9"/>
      <c r="N40" s="9"/>
      <c r="O40" s="9"/>
    </row>
    <row r="41" spans="1:15" ht="21.9" customHeight="1" x14ac:dyDescent="0.3">
      <c r="A41" s="9" t="s">
        <v>130</v>
      </c>
      <c r="B41" s="9"/>
      <c r="C41" s="9"/>
      <c r="D41" s="9"/>
      <c r="E41" s="9"/>
      <c r="F41" s="9"/>
      <c r="G41" s="9"/>
      <c r="H41" s="9"/>
      <c r="I41" s="9">
        <f t="shared" si="2"/>
        <v>0</v>
      </c>
      <c r="J41" s="9" t="str">
        <f t="shared" si="3"/>
        <v>Low</v>
      </c>
      <c r="K41" s="9" t="e">
        <f ca="1">IF(I41="","",_xludf.RANK.EQ(I41,$I$5:$I$54,0))</f>
        <v>#NAME?</v>
      </c>
      <c r="L41" s="9"/>
      <c r="M41" s="9"/>
      <c r="N41" s="9"/>
      <c r="O41" s="9"/>
    </row>
    <row r="42" spans="1:15" ht="21.9" customHeight="1" x14ac:dyDescent="0.3">
      <c r="A42" s="9" t="s">
        <v>131</v>
      </c>
      <c r="B42" s="9"/>
      <c r="C42" s="9"/>
      <c r="D42" s="9"/>
      <c r="E42" s="9"/>
      <c r="F42" s="9"/>
      <c r="G42" s="9"/>
      <c r="H42" s="9"/>
      <c r="I42" s="9">
        <f t="shared" si="2"/>
        <v>0</v>
      </c>
      <c r="J42" s="9" t="str">
        <f t="shared" si="3"/>
        <v>Low</v>
      </c>
      <c r="K42" s="9" t="e">
        <f ca="1">IF(I42="","",_xludf.RANK.EQ(I42,$I$5:$I$54,0))</f>
        <v>#NAME?</v>
      </c>
      <c r="L42" s="9"/>
      <c r="M42" s="9"/>
      <c r="N42" s="9"/>
      <c r="O42" s="9"/>
    </row>
    <row r="43" spans="1:15" ht="21.9" customHeight="1" x14ac:dyDescent="0.3">
      <c r="A43" s="9" t="s">
        <v>132</v>
      </c>
      <c r="B43" s="9"/>
      <c r="C43" s="9"/>
      <c r="D43" s="9"/>
      <c r="E43" s="9"/>
      <c r="F43" s="9"/>
      <c r="G43" s="9"/>
      <c r="H43" s="9"/>
      <c r="I43" s="9">
        <f t="shared" si="2"/>
        <v>0</v>
      </c>
      <c r="J43" s="9" t="str">
        <f t="shared" si="3"/>
        <v>Low</v>
      </c>
      <c r="K43" s="9" t="e">
        <f ca="1">IF(I43="","",_xludf.RANK.EQ(I43,$I$5:$I$54,0))</f>
        <v>#NAME?</v>
      </c>
      <c r="L43" s="9"/>
      <c r="M43" s="9"/>
      <c r="N43" s="9"/>
      <c r="O43" s="9"/>
    </row>
    <row r="44" spans="1:15" ht="21.9" customHeight="1" x14ac:dyDescent="0.3">
      <c r="A44" s="9" t="s">
        <v>133</v>
      </c>
      <c r="B44" s="9"/>
      <c r="C44" s="9"/>
      <c r="D44" s="9"/>
      <c r="E44" s="9"/>
      <c r="F44" s="9"/>
      <c r="G44" s="9"/>
      <c r="H44" s="9"/>
      <c r="I44" s="9">
        <f t="shared" si="2"/>
        <v>0</v>
      </c>
      <c r="J44" s="9" t="str">
        <f t="shared" si="3"/>
        <v>Low</v>
      </c>
      <c r="K44" s="9" t="e">
        <f ca="1">IF(I44="","",_xludf.RANK.EQ(I44,$I$5:$I$54,0))</f>
        <v>#NAME?</v>
      </c>
      <c r="L44" s="9"/>
      <c r="M44" s="9"/>
      <c r="N44" s="9"/>
      <c r="O44" s="9"/>
    </row>
    <row r="45" spans="1:15" ht="21.9" customHeight="1" x14ac:dyDescent="0.3">
      <c r="A45" s="9" t="s">
        <v>134</v>
      </c>
      <c r="B45" s="9"/>
      <c r="C45" s="9"/>
      <c r="D45" s="9"/>
      <c r="E45" s="9"/>
      <c r="F45" s="9"/>
      <c r="G45" s="9"/>
      <c r="H45" s="9"/>
      <c r="I45" s="9">
        <f t="shared" si="2"/>
        <v>0</v>
      </c>
      <c r="J45" s="9" t="str">
        <f t="shared" si="3"/>
        <v>Low</v>
      </c>
      <c r="K45" s="9" t="e">
        <f ca="1">IF(I45="","",_xludf.RANK.EQ(I45,$I$5:$I$54,0))</f>
        <v>#NAME?</v>
      </c>
      <c r="L45" s="9"/>
      <c r="M45" s="9"/>
      <c r="N45" s="9"/>
      <c r="O45" s="9"/>
    </row>
    <row r="46" spans="1:15" ht="21.9" customHeight="1" x14ac:dyDescent="0.3">
      <c r="A46" s="9" t="s">
        <v>135</v>
      </c>
      <c r="B46" s="9"/>
      <c r="C46" s="9"/>
      <c r="D46" s="9"/>
      <c r="E46" s="9"/>
      <c r="F46" s="9"/>
      <c r="G46" s="9"/>
      <c r="H46" s="9"/>
      <c r="I46" s="9">
        <f t="shared" si="2"/>
        <v>0</v>
      </c>
      <c r="J46" s="9" t="str">
        <f t="shared" si="3"/>
        <v>Low</v>
      </c>
      <c r="K46" s="9" t="e">
        <f ca="1">IF(I46="","",_xludf.RANK.EQ(I46,$I$5:$I$54,0))</f>
        <v>#NAME?</v>
      </c>
      <c r="L46" s="9"/>
      <c r="M46" s="9"/>
      <c r="N46" s="9"/>
      <c r="O46" s="9"/>
    </row>
    <row r="47" spans="1:15" ht="21.9" customHeight="1" x14ac:dyDescent="0.3">
      <c r="A47" s="9" t="s">
        <v>136</v>
      </c>
      <c r="B47" s="9"/>
      <c r="C47" s="9"/>
      <c r="D47" s="9"/>
      <c r="E47" s="9"/>
      <c r="F47" s="9"/>
      <c r="G47" s="9"/>
      <c r="H47" s="9"/>
      <c r="I47" s="9">
        <f t="shared" si="2"/>
        <v>0</v>
      </c>
      <c r="J47" s="9" t="str">
        <f t="shared" si="3"/>
        <v>Low</v>
      </c>
      <c r="K47" s="9" t="e">
        <f ca="1">IF(I47="","",_xludf.RANK.EQ(I47,$I$5:$I$54,0))</f>
        <v>#NAME?</v>
      </c>
      <c r="L47" s="9"/>
      <c r="M47" s="9"/>
      <c r="N47" s="9"/>
      <c r="O47" s="9"/>
    </row>
    <row r="48" spans="1:15" ht="21.9" customHeight="1" x14ac:dyDescent="0.3">
      <c r="A48" s="9" t="s">
        <v>137</v>
      </c>
      <c r="B48" s="9"/>
      <c r="C48" s="9"/>
      <c r="D48" s="9"/>
      <c r="E48" s="9"/>
      <c r="F48" s="9"/>
      <c r="G48" s="9"/>
      <c r="H48" s="9"/>
      <c r="I48" s="9">
        <f t="shared" si="2"/>
        <v>0</v>
      </c>
      <c r="J48" s="9" t="str">
        <f t="shared" si="3"/>
        <v>Low</v>
      </c>
      <c r="K48" s="9" t="e">
        <f ca="1">IF(I48="","",_xludf.RANK.EQ(I48,$I$5:$I$54,0))</f>
        <v>#NAME?</v>
      </c>
      <c r="L48" s="9"/>
      <c r="M48" s="9"/>
      <c r="N48" s="9"/>
      <c r="O48" s="9"/>
    </row>
    <row r="49" spans="1:15" ht="21.9" customHeight="1" x14ac:dyDescent="0.3">
      <c r="A49" s="9" t="s">
        <v>138</v>
      </c>
      <c r="B49" s="9"/>
      <c r="C49" s="9"/>
      <c r="D49" s="9"/>
      <c r="E49" s="9"/>
      <c r="F49" s="9"/>
      <c r="G49" s="9"/>
      <c r="H49" s="9"/>
      <c r="I49" s="9">
        <f t="shared" si="2"/>
        <v>0</v>
      </c>
      <c r="J49" s="9" t="str">
        <f t="shared" si="3"/>
        <v>Low</v>
      </c>
      <c r="K49" s="9" t="e">
        <f ca="1">IF(I49="","",_xludf.RANK.EQ(I49,$I$5:$I$54,0))</f>
        <v>#NAME?</v>
      </c>
      <c r="L49" s="9"/>
      <c r="M49" s="9"/>
      <c r="N49" s="9"/>
      <c r="O49" s="9"/>
    </row>
    <row r="50" spans="1:15" ht="21.9" customHeight="1" x14ac:dyDescent="0.3">
      <c r="A50" s="9" t="s">
        <v>139</v>
      </c>
      <c r="B50" s="9"/>
      <c r="C50" s="9"/>
      <c r="D50" s="9"/>
      <c r="E50" s="9"/>
      <c r="F50" s="9"/>
      <c r="G50" s="9"/>
      <c r="H50" s="9"/>
      <c r="I50" s="9">
        <f t="shared" si="2"/>
        <v>0</v>
      </c>
      <c r="J50" s="9" t="str">
        <f t="shared" si="3"/>
        <v>Low</v>
      </c>
      <c r="K50" s="9" t="e">
        <f ca="1">IF(I50="","",_xludf.RANK.EQ(I50,$I$5:$I$54,0))</f>
        <v>#NAME?</v>
      </c>
      <c r="L50" s="9"/>
      <c r="M50" s="9"/>
      <c r="N50" s="9"/>
      <c r="O50" s="9"/>
    </row>
    <row r="51" spans="1:15" ht="21.9" customHeight="1" x14ac:dyDescent="0.3">
      <c r="A51" s="9" t="s">
        <v>140</v>
      </c>
      <c r="B51" s="9"/>
      <c r="C51" s="9"/>
      <c r="D51" s="9"/>
      <c r="E51" s="9"/>
      <c r="F51" s="9"/>
      <c r="G51" s="9"/>
      <c r="H51" s="9"/>
      <c r="I51" s="9">
        <f t="shared" si="2"/>
        <v>0</v>
      </c>
      <c r="J51" s="9" t="str">
        <f t="shared" si="3"/>
        <v>Low</v>
      </c>
      <c r="K51" s="9" t="e">
        <f ca="1">IF(I51="","",_xludf.RANK.EQ(I51,$I$5:$I$54,0))</f>
        <v>#NAME?</v>
      </c>
      <c r="L51" s="9"/>
      <c r="M51" s="9"/>
      <c r="N51" s="9"/>
      <c r="O51" s="9"/>
    </row>
    <row r="52" spans="1:15" ht="21.9" customHeight="1" x14ac:dyDescent="0.3">
      <c r="A52" s="9" t="s">
        <v>141</v>
      </c>
      <c r="B52" s="9"/>
      <c r="C52" s="9"/>
      <c r="D52" s="9"/>
      <c r="E52" s="9"/>
      <c r="F52" s="9"/>
      <c r="G52" s="9"/>
      <c r="H52" s="9"/>
      <c r="I52" s="9">
        <f t="shared" si="2"/>
        <v>0</v>
      </c>
      <c r="J52" s="9" t="str">
        <f t="shared" si="3"/>
        <v>Low</v>
      </c>
      <c r="K52" s="9" t="e">
        <f ca="1">IF(I52="","",_xludf.RANK.EQ(I52,$I$5:$I$54,0))</f>
        <v>#NAME?</v>
      </c>
      <c r="L52" s="9"/>
      <c r="M52" s="9"/>
      <c r="N52" s="9"/>
      <c r="O52" s="9"/>
    </row>
    <row r="53" spans="1:15" ht="21.9" customHeight="1" x14ac:dyDescent="0.3">
      <c r="A53" s="9" t="s">
        <v>142</v>
      </c>
      <c r="B53" s="9"/>
      <c r="C53" s="9"/>
      <c r="D53" s="9"/>
      <c r="E53" s="9"/>
      <c r="F53" s="9"/>
      <c r="G53" s="9"/>
      <c r="H53" s="9"/>
      <c r="I53" s="9">
        <f t="shared" si="2"/>
        <v>0</v>
      </c>
      <c r="J53" s="9" t="str">
        <f t="shared" si="3"/>
        <v>Low</v>
      </c>
      <c r="K53" s="9" t="e">
        <f ca="1">IF(I53="","",_xludf.RANK.EQ(I53,$I$5:$I$54,0))</f>
        <v>#NAME?</v>
      </c>
      <c r="L53" s="9"/>
      <c r="M53" s="9"/>
      <c r="N53" s="9"/>
      <c r="O53" s="9"/>
    </row>
    <row r="54" spans="1:15" ht="21.9" customHeight="1" x14ac:dyDescent="0.3">
      <c r="A54" s="9" t="s">
        <v>143</v>
      </c>
      <c r="B54" s="9"/>
      <c r="C54" s="9"/>
      <c r="D54" s="9"/>
      <c r="E54" s="9"/>
      <c r="F54" s="9"/>
      <c r="G54" s="9"/>
      <c r="H54" s="9"/>
      <c r="I54" s="9">
        <f t="shared" si="2"/>
        <v>0</v>
      </c>
      <c r="J54" s="9" t="str">
        <f t="shared" si="3"/>
        <v>Low</v>
      </c>
      <c r="K54" s="9" t="e">
        <f ca="1">IF(I54="","",_xludf.RANK.EQ(I54,$I$5:$I$54,0))</f>
        <v>#NAME?</v>
      </c>
      <c r="L54" s="9"/>
      <c r="M54" s="9"/>
      <c r="N54" s="9"/>
      <c r="O54" s="9"/>
    </row>
    <row r="55" spans="1:15" ht="21.9" customHeight="1" x14ac:dyDescent="0.3"/>
    <row r="56" spans="1:15" ht="21.9" customHeight="1" x14ac:dyDescent="0.3"/>
    <row r="57" spans="1:15" ht="21.9" customHeight="1" x14ac:dyDescent="0.3"/>
    <row r="58" spans="1:15" ht="21.9" customHeight="1" x14ac:dyDescent="0.3"/>
    <row r="59" spans="1:15" ht="21.9" customHeight="1" x14ac:dyDescent="0.3"/>
    <row r="60" spans="1:15" ht="21.9" customHeight="1" x14ac:dyDescent="0.3"/>
    <row r="61" spans="1:15" ht="21.9" customHeight="1" x14ac:dyDescent="0.3"/>
    <row r="62" spans="1:15" ht="21.9" customHeight="1" x14ac:dyDescent="0.3"/>
    <row r="63" spans="1:15" ht="21.9" customHeight="1" x14ac:dyDescent="0.3"/>
    <row r="64" spans="1:15" ht="21.9" customHeight="1" x14ac:dyDescent="0.3"/>
    <row r="65" ht="21.9" customHeight="1" x14ac:dyDescent="0.3"/>
    <row r="66" ht="21.9" customHeight="1" x14ac:dyDescent="0.3"/>
    <row r="67" ht="21.9" customHeight="1" x14ac:dyDescent="0.3"/>
    <row r="68" ht="21.9" customHeight="1" x14ac:dyDescent="0.3"/>
    <row r="69" ht="21.9" customHeight="1" x14ac:dyDescent="0.3"/>
    <row r="70" ht="21.9" customHeight="1" x14ac:dyDescent="0.3"/>
    <row r="71" ht="21.9" customHeight="1" x14ac:dyDescent="0.3"/>
    <row r="72" ht="21.9" customHeight="1" x14ac:dyDescent="0.3"/>
    <row r="73" ht="21.9" customHeight="1" x14ac:dyDescent="0.3"/>
    <row r="74" ht="21.9" customHeight="1" x14ac:dyDescent="0.3"/>
    <row r="75" ht="21.9" customHeight="1" x14ac:dyDescent="0.3"/>
  </sheetData>
  <mergeCells count="1">
    <mergeCell ref="A1:O2"/>
  </mergeCells>
  <conditionalFormatting sqref="I5:I54">
    <cfRule type="cellIs" dxfId="8" priority="1" operator="greaterThanOrEqual">
      <formula>75</formula>
    </cfRule>
    <cfRule type="cellIs" dxfId="7" priority="2" operator="between">
      <formula>35</formula>
      <formula>74</formula>
    </cfRule>
    <cfRule type="cellIs" dxfId="6" priority="3" operator="lessThan">
      <formula>35</formula>
    </cfRule>
  </conditionalFormatting>
  <conditionalFormatting sqref="J5:J54">
    <cfRule type="expression" dxfId="5" priority="4">
      <formula>$J5="High"</formula>
    </cfRule>
  </conditionalFormatting>
  <pageMargins left="0.25" right="0.25" top="0.35" bottom="0.35" header="0.1" footer="0.1"/>
  <pageSetup paperSize="9" fitToHeight="0" orientation="landscape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xr:uid="{00000000-0002-0000-0300-000000000000}">
          <x14:formula1>
            <xm:f>Lists!$A$5:$A$10</xm:f>
          </x14:formula1>
          <xm:sqref>B5:B54</xm:sqref>
        </x14:dataValidation>
        <x14:dataValidation type="list" allowBlank="1" xr:uid="{00000000-0002-0000-0300-000001000000}">
          <x14:formula1>
            <xm:f>Lists!$B$5:$B$9</xm:f>
          </x14:formula1>
          <xm:sqref>F5:F54 G5:G54 H5:H54</xm:sqref>
        </x14:dataValidation>
        <x14:dataValidation type="list" allowBlank="1" xr:uid="{00000000-0002-0000-0300-000002000000}">
          <x14:formula1>
            <xm:f>Lists!$C$5:$C$6</xm:f>
          </x14:formula1>
          <xm:sqref>L5:L54</xm:sqref>
        </x14:dataValidation>
        <x14:dataValidation type="list" allowBlank="1" xr:uid="{00000000-0002-0000-0300-000003000000}">
          <x14:formula1>
            <xm:f>Lists!$D$5:$D$8</xm:f>
          </x14:formula1>
          <xm:sqref>O5:O54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43"/>
  <sheetViews>
    <sheetView showGridLines="0" workbookViewId="0">
      <selection activeCell="F24" sqref="F24:I24"/>
    </sheetView>
  </sheetViews>
  <sheetFormatPr defaultRowHeight="14.4" x14ac:dyDescent="0.3"/>
  <cols>
    <col min="1" max="14" width="11" customWidth="1"/>
    <col min="15" max="15" width="29.77734375" customWidth="1"/>
    <col min="16" max="16" width="11" customWidth="1"/>
  </cols>
  <sheetData>
    <row r="1" spans="1:16" ht="21.9" customHeight="1" x14ac:dyDescent="0.3">
      <c r="A1" s="46" t="s">
        <v>144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" ht="21.9" customHeight="1" x14ac:dyDescent="0.3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21.9" customHeight="1" x14ac:dyDescent="0.3">
      <c r="A3" s="55" t="s">
        <v>145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1:16" ht="21.9" customHeight="1" x14ac:dyDescent="0.3">
      <c r="D4" s="62" t="s">
        <v>146</v>
      </c>
      <c r="E4" s="63"/>
      <c r="F4" s="63"/>
      <c r="G4" s="63"/>
      <c r="H4" s="63"/>
      <c r="I4" s="63"/>
      <c r="J4" s="63"/>
      <c r="K4" s="63"/>
      <c r="L4" s="63"/>
      <c r="M4" s="63"/>
    </row>
    <row r="5" spans="1:16" ht="21.9" customHeight="1" x14ac:dyDescent="0.3">
      <c r="D5" s="10" t="s">
        <v>9</v>
      </c>
      <c r="H5" s="11" t="s">
        <v>11</v>
      </c>
      <c r="L5" s="12" t="s">
        <v>10</v>
      </c>
    </row>
    <row r="6" spans="1:16" ht="21.9" customHeight="1" x14ac:dyDescent="0.3">
      <c r="D6" s="13" t="s">
        <v>12</v>
      </c>
      <c r="H6" s="14" t="s">
        <v>12</v>
      </c>
      <c r="L6" s="15" t="s">
        <v>12</v>
      </c>
    </row>
    <row r="7" spans="1:16" ht="21.9" customHeight="1" x14ac:dyDescent="0.3">
      <c r="D7" s="13" t="s">
        <v>12</v>
      </c>
      <c r="H7" s="14" t="s">
        <v>12</v>
      </c>
      <c r="L7" s="15" t="s">
        <v>12</v>
      </c>
    </row>
    <row r="8" spans="1:16" ht="21.9" customHeight="1" x14ac:dyDescent="0.3">
      <c r="B8" s="47" t="s">
        <v>147</v>
      </c>
      <c r="C8" s="48"/>
      <c r="D8" s="48"/>
      <c r="E8" s="48"/>
      <c r="F8" s="51" t="s">
        <v>147</v>
      </c>
      <c r="G8" s="52"/>
      <c r="H8" s="52"/>
      <c r="I8" s="52"/>
      <c r="J8" s="56" t="s">
        <v>147</v>
      </c>
      <c r="K8" s="57"/>
      <c r="L8" s="57"/>
      <c r="M8" s="57"/>
    </row>
    <row r="9" spans="1:16" ht="21.9" customHeight="1" x14ac:dyDescent="0.3">
      <c r="D9" s="13" t="s">
        <v>12</v>
      </c>
      <c r="H9" s="14" t="s">
        <v>12</v>
      </c>
      <c r="L9" s="15" t="s">
        <v>12</v>
      </c>
    </row>
    <row r="10" spans="1:16" ht="21.9" customHeight="1" x14ac:dyDescent="0.3">
      <c r="B10" s="47" t="s">
        <v>148</v>
      </c>
      <c r="C10" s="48"/>
      <c r="D10" s="48"/>
      <c r="E10" s="48"/>
      <c r="F10" s="51" t="s">
        <v>148</v>
      </c>
      <c r="G10" s="52"/>
      <c r="H10" s="52"/>
      <c r="I10" s="52"/>
      <c r="J10" s="56" t="s">
        <v>148</v>
      </c>
      <c r="K10" s="57"/>
      <c r="L10" s="57"/>
      <c r="M10" s="57"/>
    </row>
    <row r="11" spans="1:16" ht="21.9" customHeight="1" x14ac:dyDescent="0.3">
      <c r="D11" s="13" t="s">
        <v>12</v>
      </c>
      <c r="H11" s="14" t="s">
        <v>12</v>
      </c>
      <c r="L11" s="15" t="s">
        <v>12</v>
      </c>
    </row>
    <row r="12" spans="1:16" ht="21.9" customHeight="1" x14ac:dyDescent="0.3">
      <c r="B12" s="47" t="s">
        <v>149</v>
      </c>
      <c r="C12" s="48"/>
      <c r="D12" s="48"/>
      <c r="E12" s="48"/>
      <c r="F12" s="51" t="s">
        <v>149</v>
      </c>
      <c r="G12" s="52"/>
      <c r="H12" s="52"/>
      <c r="I12" s="52"/>
      <c r="J12" s="56" t="s">
        <v>149</v>
      </c>
      <c r="K12" s="57"/>
      <c r="L12" s="57"/>
      <c r="M12" s="57"/>
    </row>
    <row r="13" spans="1:16" ht="21.9" customHeight="1" x14ac:dyDescent="0.3">
      <c r="D13" s="13" t="s">
        <v>12</v>
      </c>
      <c r="H13" s="14" t="s">
        <v>12</v>
      </c>
      <c r="L13" s="15" t="s">
        <v>12</v>
      </c>
    </row>
    <row r="14" spans="1:16" ht="21.9" customHeight="1" x14ac:dyDescent="0.3">
      <c r="B14" s="47" t="s">
        <v>150</v>
      </c>
      <c r="C14" s="48"/>
      <c r="D14" s="48"/>
      <c r="E14" s="48"/>
      <c r="F14" s="51" t="s">
        <v>150</v>
      </c>
      <c r="G14" s="52"/>
      <c r="H14" s="52"/>
      <c r="I14" s="52"/>
      <c r="J14" s="56" t="s">
        <v>150</v>
      </c>
      <c r="K14" s="57"/>
      <c r="L14" s="57"/>
      <c r="M14" s="57"/>
    </row>
    <row r="15" spans="1:16" ht="21.9" customHeight="1" x14ac:dyDescent="0.3">
      <c r="D15" s="13" t="s">
        <v>12</v>
      </c>
      <c r="H15" s="14" t="s">
        <v>12</v>
      </c>
      <c r="L15" s="15" t="s">
        <v>12</v>
      </c>
    </row>
    <row r="16" spans="1:16" ht="21.9" customHeight="1" x14ac:dyDescent="0.3">
      <c r="B16" s="47" t="s">
        <v>151</v>
      </c>
      <c r="C16" s="48"/>
      <c r="D16" s="48"/>
      <c r="E16" s="48"/>
      <c r="F16" s="51" t="s">
        <v>151</v>
      </c>
      <c r="G16" s="52"/>
      <c r="H16" s="52"/>
      <c r="I16" s="52"/>
      <c r="J16" s="56" t="s">
        <v>151</v>
      </c>
      <c r="K16" s="57"/>
      <c r="L16" s="57"/>
      <c r="M16" s="57"/>
    </row>
    <row r="17" spans="1:15" ht="21.9" customHeight="1" x14ac:dyDescent="0.3">
      <c r="D17" s="13" t="s">
        <v>12</v>
      </c>
      <c r="H17" s="14" t="s">
        <v>12</v>
      </c>
      <c r="L17" s="15" t="s">
        <v>12</v>
      </c>
    </row>
    <row r="18" spans="1:15" ht="21.9" customHeight="1" x14ac:dyDescent="0.3">
      <c r="D18" s="13" t="s">
        <v>12</v>
      </c>
      <c r="H18" s="14" t="s">
        <v>12</v>
      </c>
      <c r="L18" s="15" t="s">
        <v>12</v>
      </c>
    </row>
    <row r="19" spans="1:15" ht="21.9" customHeight="1" x14ac:dyDescent="0.3">
      <c r="D19" s="13" t="s">
        <v>12</v>
      </c>
      <c r="H19" s="14" t="s">
        <v>12</v>
      </c>
      <c r="L19" s="15" t="s">
        <v>12</v>
      </c>
    </row>
    <row r="20" spans="1:15" ht="21.9" customHeight="1" x14ac:dyDescent="0.3">
      <c r="D20" s="13" t="s">
        <v>12</v>
      </c>
      <c r="H20" s="14" t="s">
        <v>12</v>
      </c>
      <c r="L20" s="15" t="s">
        <v>12</v>
      </c>
    </row>
    <row r="21" spans="1:15" ht="21.9" customHeight="1" x14ac:dyDescent="0.3">
      <c r="D21" s="13" t="s">
        <v>12</v>
      </c>
      <c r="H21" s="14" t="s">
        <v>12</v>
      </c>
      <c r="L21" s="15" t="s">
        <v>12</v>
      </c>
    </row>
    <row r="22" spans="1:15" ht="39" customHeight="1" x14ac:dyDescent="0.3">
      <c r="A22" s="16" t="s">
        <v>14</v>
      </c>
      <c r="B22" s="58" t="s">
        <v>151</v>
      </c>
      <c r="C22" s="59"/>
      <c r="D22" s="59"/>
      <c r="E22" s="59"/>
      <c r="F22" s="60" t="s">
        <v>151</v>
      </c>
      <c r="G22" s="61"/>
      <c r="H22" s="61"/>
      <c r="I22" s="61"/>
      <c r="J22" s="49" t="s">
        <v>151</v>
      </c>
      <c r="K22" s="50"/>
      <c r="L22" s="50"/>
      <c r="M22" s="50"/>
      <c r="N22" s="35"/>
      <c r="O22" s="17" t="s">
        <v>152</v>
      </c>
    </row>
    <row r="23" spans="1:15" ht="21.9" customHeight="1" x14ac:dyDescent="0.3">
      <c r="D23" s="18" t="s">
        <v>13</v>
      </c>
      <c r="H23" s="19" t="s">
        <v>13</v>
      </c>
      <c r="L23" s="20" t="s">
        <v>13</v>
      </c>
    </row>
    <row r="24" spans="1:15" ht="21.9" customHeight="1" x14ac:dyDescent="0.3">
      <c r="B24" s="58" t="s">
        <v>150</v>
      </c>
      <c r="C24" s="59"/>
      <c r="D24" s="59"/>
      <c r="E24" s="59"/>
      <c r="F24" s="60" t="s">
        <v>150</v>
      </c>
      <c r="G24" s="61"/>
      <c r="H24" s="61"/>
      <c r="I24" s="61"/>
      <c r="J24" s="49" t="s">
        <v>150</v>
      </c>
      <c r="K24" s="50"/>
      <c r="L24" s="50"/>
      <c r="M24" s="50"/>
    </row>
    <row r="25" spans="1:15" ht="21.9" customHeight="1" x14ac:dyDescent="0.3">
      <c r="D25" s="18" t="s">
        <v>13</v>
      </c>
      <c r="H25" s="19" t="s">
        <v>13</v>
      </c>
      <c r="L25" s="20" t="s">
        <v>13</v>
      </c>
    </row>
    <row r="26" spans="1:15" ht="21.9" customHeight="1" x14ac:dyDescent="0.3">
      <c r="B26" s="58" t="s">
        <v>149</v>
      </c>
      <c r="C26" s="59"/>
      <c r="D26" s="59"/>
      <c r="E26" s="59"/>
      <c r="F26" s="60" t="s">
        <v>149</v>
      </c>
      <c r="G26" s="61"/>
      <c r="H26" s="61"/>
      <c r="I26" s="61"/>
      <c r="J26" s="49" t="s">
        <v>149</v>
      </c>
      <c r="K26" s="50"/>
      <c r="L26" s="50"/>
      <c r="M26" s="50"/>
    </row>
    <row r="27" spans="1:15" ht="21.9" customHeight="1" x14ac:dyDescent="0.3">
      <c r="D27" s="18" t="s">
        <v>13</v>
      </c>
      <c r="H27" s="19" t="s">
        <v>13</v>
      </c>
      <c r="L27" s="20" t="s">
        <v>13</v>
      </c>
    </row>
    <row r="28" spans="1:15" ht="21.9" customHeight="1" x14ac:dyDescent="0.3">
      <c r="B28" s="58" t="s">
        <v>148</v>
      </c>
      <c r="C28" s="59"/>
      <c r="D28" s="59"/>
      <c r="E28" s="59"/>
      <c r="F28" s="60" t="s">
        <v>148</v>
      </c>
      <c r="G28" s="61"/>
      <c r="H28" s="61"/>
      <c r="I28" s="61"/>
      <c r="J28" s="49" t="s">
        <v>148</v>
      </c>
      <c r="K28" s="50"/>
      <c r="L28" s="50"/>
      <c r="M28" s="50"/>
    </row>
    <row r="29" spans="1:15" ht="21.9" customHeight="1" x14ac:dyDescent="0.3">
      <c r="D29" s="18" t="s">
        <v>13</v>
      </c>
      <c r="H29" s="19" t="s">
        <v>13</v>
      </c>
      <c r="L29" s="20" t="s">
        <v>13</v>
      </c>
    </row>
    <row r="30" spans="1:15" ht="21.9" customHeight="1" x14ac:dyDescent="0.3">
      <c r="B30" s="58" t="s">
        <v>147</v>
      </c>
      <c r="C30" s="59"/>
      <c r="D30" s="59"/>
      <c r="E30" s="59"/>
      <c r="F30" s="60" t="s">
        <v>147</v>
      </c>
      <c r="G30" s="61"/>
      <c r="H30" s="61"/>
      <c r="I30" s="61"/>
      <c r="J30" s="49" t="s">
        <v>147</v>
      </c>
      <c r="K30" s="50"/>
      <c r="L30" s="50"/>
      <c r="M30" s="50"/>
    </row>
    <row r="31" spans="1:15" ht="21.9" customHeight="1" x14ac:dyDescent="0.3">
      <c r="D31" s="18" t="s">
        <v>13</v>
      </c>
      <c r="H31" s="19" t="s">
        <v>13</v>
      </c>
      <c r="L31" s="20" t="s">
        <v>13</v>
      </c>
    </row>
    <row r="32" spans="1:15" ht="21.9" customHeight="1" x14ac:dyDescent="0.3">
      <c r="D32" s="18" t="s">
        <v>13</v>
      </c>
      <c r="H32" s="19" t="s">
        <v>13</v>
      </c>
      <c r="L32" s="20" t="s">
        <v>13</v>
      </c>
    </row>
    <row r="33" spans="1:16" ht="21.9" customHeight="1" x14ac:dyDescent="0.3">
      <c r="D33" s="21" t="s">
        <v>16</v>
      </c>
      <c r="H33" s="22" t="s">
        <v>17</v>
      </c>
      <c r="L33" s="23" t="s">
        <v>18</v>
      </c>
    </row>
    <row r="34" spans="1:16" ht="21.9" customHeight="1" x14ac:dyDescent="0.3"/>
    <row r="35" spans="1:16" ht="21.9" customHeight="1" x14ac:dyDescent="0.3"/>
    <row r="36" spans="1:16" ht="21.9" customHeight="1" x14ac:dyDescent="0.3"/>
    <row r="37" spans="1:16" ht="21.9" customHeight="1" x14ac:dyDescent="0.3"/>
    <row r="38" spans="1:16" ht="21.9" customHeight="1" x14ac:dyDescent="0.3">
      <c r="A38" s="53" t="s">
        <v>153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</row>
    <row r="39" spans="1:16" ht="21.9" customHeight="1" x14ac:dyDescent="0.3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</row>
    <row r="40" spans="1:16" ht="21.9" customHeight="1" x14ac:dyDescent="0.3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</row>
    <row r="41" spans="1:16" ht="21.9" customHeight="1" x14ac:dyDescent="0.3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</row>
    <row r="42" spans="1:16" ht="21.9" customHeight="1" x14ac:dyDescent="0.3"/>
    <row r="43" spans="1:16" ht="21.9" customHeight="1" x14ac:dyDescent="0.3"/>
  </sheetData>
  <mergeCells count="34">
    <mergeCell ref="B30:E30"/>
    <mergeCell ref="J12:M12"/>
    <mergeCell ref="B24:E24"/>
    <mergeCell ref="F14:I14"/>
    <mergeCell ref="B26:E26"/>
    <mergeCell ref="F22:I22"/>
    <mergeCell ref="B16:E16"/>
    <mergeCell ref="F16:I16"/>
    <mergeCell ref="J14:M14"/>
    <mergeCell ref="B22:E22"/>
    <mergeCell ref="B14:E14"/>
    <mergeCell ref="F26:I26"/>
    <mergeCell ref="J22:M22"/>
    <mergeCell ref="D4:M4"/>
    <mergeCell ref="A1:P2"/>
    <mergeCell ref="J8:M8"/>
    <mergeCell ref="F10:I10"/>
    <mergeCell ref="J10:M10"/>
    <mergeCell ref="B8:E8"/>
    <mergeCell ref="J26:M26"/>
    <mergeCell ref="F8:I8"/>
    <mergeCell ref="A38:P41"/>
    <mergeCell ref="A3:P3"/>
    <mergeCell ref="J16:M16"/>
    <mergeCell ref="B10:E10"/>
    <mergeCell ref="B28:E28"/>
    <mergeCell ref="F28:I28"/>
    <mergeCell ref="J28:M28"/>
    <mergeCell ref="B12:E12"/>
    <mergeCell ref="F12:I12"/>
    <mergeCell ref="F30:I30"/>
    <mergeCell ref="F24:I24"/>
    <mergeCell ref="J30:M30"/>
    <mergeCell ref="J24:M24"/>
  </mergeCells>
  <pageMargins left="0.25" right="0.25" top="0.35" bottom="0.35" header="0.1" footer="0.1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45"/>
  <sheetViews>
    <sheetView showGridLines="0" workbookViewId="0">
      <pane ySplit="4" topLeftCell="A5" activePane="bottomLeft" state="frozen"/>
      <selection pane="bottomLeft" sqref="A1:L2"/>
    </sheetView>
  </sheetViews>
  <sheetFormatPr defaultRowHeight="14.4" x14ac:dyDescent="0.3"/>
  <cols>
    <col min="1" max="12" width="14" customWidth="1"/>
  </cols>
  <sheetData>
    <row r="1" spans="1:12" ht="21.9" customHeight="1" x14ac:dyDescent="0.3">
      <c r="A1" s="46" t="s">
        <v>154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ht="21.9" customHeight="1" x14ac:dyDescent="0.3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ht="21.9" customHeight="1" x14ac:dyDescent="0.3"/>
    <row r="4" spans="1:12" ht="21.9" customHeight="1" x14ac:dyDescent="0.3">
      <c r="A4" s="24" t="s">
        <v>60</v>
      </c>
      <c r="B4" s="24" t="s">
        <v>155</v>
      </c>
      <c r="C4" s="24" t="s">
        <v>51</v>
      </c>
      <c r="D4" s="24" t="s">
        <v>52</v>
      </c>
      <c r="E4" s="24" t="s">
        <v>58</v>
      </c>
      <c r="F4" s="24" t="s">
        <v>59</v>
      </c>
      <c r="G4" s="24" t="s">
        <v>61</v>
      </c>
      <c r="H4" s="24" t="s">
        <v>62</v>
      </c>
    </row>
    <row r="5" spans="1:12" ht="21.9" customHeight="1" x14ac:dyDescent="0.3">
      <c r="A5" s="9">
        <v>1</v>
      </c>
      <c r="B5" s="9" t="str">
        <f>IFERROR(INDEX(tblCauses[ID],MATCH(LARGE(tblCauses[Priority Score],A5),tblCauses[Priority Score],0)),"")</f>
        <v>C003</v>
      </c>
      <c r="C5" s="9" t="str">
        <f>IFERROR(INDEX(tblCauses[Category],MATCH(B5,tblCauses[ID],0)),"")</f>
        <v>Material</v>
      </c>
      <c r="D5" s="9" t="str">
        <f>IFERROR(INDEX(tblCauses[Cause Description],MATCH(B5,tblCauses[ID],0)),"")</f>
        <v>Poor quality material</v>
      </c>
      <c r="E5" s="9">
        <f>IFERROR(INDEX(tblCauses[Priority Score],MATCH(B5,tblCauses[ID],0)),"")</f>
        <v>60</v>
      </c>
      <c r="F5" s="9" t="str">
        <f t="shared" ref="F5:F14" si="0">IF(E5="","",IF(E5&gt;=75,"High",IF(E5&gt;=35,"Medium","Low")))</f>
        <v>Medium</v>
      </c>
      <c r="G5" s="9" t="str">
        <f>IFERROR(INDEX(tblCauses[Root Cause?],MATCH(B5,tblCauses[ID],0)),"")</f>
        <v>Yes</v>
      </c>
      <c r="H5" s="9" t="str">
        <f>IFERROR(INDEX(tblCauses[Corrective Action],MATCH(B5,tblCauses[ID],0)),"")</f>
        <v>Review supplier quality agreement</v>
      </c>
    </row>
    <row r="6" spans="1:12" ht="21.9" customHeight="1" x14ac:dyDescent="0.3">
      <c r="A6" s="9">
        <v>2</v>
      </c>
      <c r="B6" s="9" t="str">
        <f>IFERROR(INDEX(tblCauses[ID],MATCH(LARGE(tblCauses[Priority Score],A6),tblCauses[Priority Score],0)),"")</f>
        <v>C001</v>
      </c>
      <c r="C6" s="9" t="str">
        <f>IFERROR(INDEX(tblCauses[Category],MATCH(B6,tblCauses[ID],0)),"")</f>
        <v>Machine</v>
      </c>
      <c r="D6" s="9" t="str">
        <f>IFERROR(INDEX(tblCauses[Cause Description],MATCH(B6,tblCauses[ID],0)),"")</f>
        <v>Equipment worn out</v>
      </c>
      <c r="E6" s="9">
        <f>IFERROR(INDEX(tblCauses[Priority Score],MATCH(B6,tblCauses[ID],0)),"")</f>
        <v>48</v>
      </c>
      <c r="F6" s="9" t="str">
        <f t="shared" si="0"/>
        <v>Medium</v>
      </c>
      <c r="G6" s="9" t="str">
        <f>IFERROR(INDEX(tblCauses[Root Cause?],MATCH(B6,tblCauses[ID],0)),"")</f>
        <v>Yes</v>
      </c>
      <c r="H6" s="9" t="str">
        <f>IFERROR(INDEX(tblCauses[Corrective Action],MATCH(B6,tblCauses[ID],0)),"")</f>
        <v>Replace bearing and update PM plan</v>
      </c>
    </row>
    <row r="7" spans="1:12" ht="21.9" customHeight="1" x14ac:dyDescent="0.3">
      <c r="A7" s="9">
        <v>3</v>
      </c>
      <c r="B7" s="9" t="str">
        <f>IFERROR(INDEX(tblCauses[ID],MATCH(LARGE(tblCauses[Priority Score],A7),tblCauses[Priority Score],0)),"")</f>
        <v>C005</v>
      </c>
      <c r="C7" s="9" t="str">
        <f>IFERROR(INDEX(tblCauses[Category],MATCH(B7,tblCauses[ID],0)),"")</f>
        <v>Measurement</v>
      </c>
      <c r="D7" s="9" t="str">
        <f>IFERROR(INDEX(tblCauses[Cause Description],MATCH(B7,tblCauses[ID],0)),"")</f>
        <v>Calibration issue</v>
      </c>
      <c r="E7" s="9">
        <f>IFERROR(INDEX(tblCauses[Priority Score],MATCH(B7,tblCauses[ID],0)),"")</f>
        <v>40</v>
      </c>
      <c r="F7" s="9" t="str">
        <f t="shared" si="0"/>
        <v>Medium</v>
      </c>
      <c r="G7" s="9" t="str">
        <f>IFERROR(INDEX(tblCauses[Root Cause?],MATCH(B7,tblCauses[ID],0)),"")</f>
        <v>Yes</v>
      </c>
      <c r="H7" s="9" t="str">
        <f>IFERROR(INDEX(tblCauses[Corrective Action],MATCH(B7,tblCauses[ID],0)),"")</f>
        <v>Calibrate gauge and review schedule</v>
      </c>
    </row>
    <row r="8" spans="1:12" ht="21.9" customHeight="1" x14ac:dyDescent="0.3">
      <c r="A8" s="9">
        <v>4</v>
      </c>
      <c r="B8" s="9" t="str">
        <f>IFERROR(INDEX(tblCauses[ID],MATCH(LARGE(tblCauses[Priority Score],A8),tblCauses[Priority Score],0)),"")</f>
        <v>C002</v>
      </c>
      <c r="C8" s="9" t="str">
        <f>IFERROR(INDEX(tblCauses[Category],MATCH(B8,tblCauses[ID],0)),"")</f>
        <v>Method</v>
      </c>
      <c r="D8" s="9" t="str">
        <f>IFERROR(INDEX(tblCauses[Cause Description],MATCH(B8,tblCauses[ID],0)),"")</f>
        <v>Procedure not followed</v>
      </c>
      <c r="E8" s="9">
        <f>IFERROR(INDEX(tblCauses[Priority Score],MATCH(B8,tblCauses[ID],0)),"")</f>
        <v>36</v>
      </c>
      <c r="F8" s="9" t="str">
        <f t="shared" si="0"/>
        <v>Medium</v>
      </c>
      <c r="G8" s="9" t="str">
        <f>IFERROR(INDEX(tblCauses[Root Cause?],MATCH(B8,tblCauses[ID],0)),"")</f>
        <v>No</v>
      </c>
      <c r="H8" s="9" t="str">
        <f>IFERROR(INDEX(tblCauses[Corrective Action],MATCH(B8,tblCauses[ID],0)),"")</f>
        <v>Revise checklist and train team</v>
      </c>
    </row>
    <row r="9" spans="1:12" ht="21.9" customHeight="1" x14ac:dyDescent="0.3">
      <c r="A9" s="9">
        <v>5</v>
      </c>
      <c r="B9" s="9" t="str">
        <f>IFERROR(INDEX(tblCauses[ID],MATCH(LARGE(tblCauses[Priority Score],A9),tblCauses[Priority Score],0)),"")</f>
        <v>C006</v>
      </c>
      <c r="C9" s="9" t="str">
        <f>IFERROR(INDEX(tblCauses[Category],MATCH(B9,tblCauses[ID],0)),"")</f>
        <v>Mother Nature</v>
      </c>
      <c r="D9" s="9" t="str">
        <f>IFERROR(INDEX(tblCauses[Cause Description],MATCH(B9,tblCauses[ID],0)),"")</f>
        <v>Humidity variation</v>
      </c>
      <c r="E9" s="9">
        <f>IFERROR(INDEX(tblCauses[Priority Score],MATCH(B9,tblCauses[ID],0)),"")</f>
        <v>27</v>
      </c>
      <c r="F9" s="9" t="str">
        <f t="shared" si="0"/>
        <v>Low</v>
      </c>
      <c r="G9" s="9" t="str">
        <f>IFERROR(INDEX(tblCauses[Root Cause?],MATCH(B9,tblCauses[ID],0)),"")</f>
        <v>No</v>
      </c>
      <c r="H9" s="9" t="str">
        <f>IFERROR(INDEX(tblCauses[Corrective Action],MATCH(B9,tblCauses[ID],0)),"")</f>
        <v>Add humidity control check</v>
      </c>
    </row>
    <row r="10" spans="1:12" ht="21.9" customHeight="1" x14ac:dyDescent="0.3">
      <c r="A10" s="9">
        <v>6</v>
      </c>
      <c r="B10" s="9" t="str">
        <f>IFERROR(INDEX(tblCauses[ID],MATCH(LARGE(tblCauses[Priority Score],A10),tblCauses[Priority Score],0)),"")</f>
        <v>C004</v>
      </c>
      <c r="C10" s="9" t="str">
        <f>IFERROR(INDEX(tblCauses[Category],MATCH(B10,tblCauses[ID],0)),"")</f>
        <v>Man</v>
      </c>
      <c r="D10" s="9" t="str">
        <f>IFERROR(INDEX(tblCauses[Cause Description],MATCH(B10,tblCauses[ID],0)),"")</f>
        <v>Lack of training</v>
      </c>
      <c r="E10" s="9">
        <f>IFERROR(INDEX(tblCauses[Priority Score],MATCH(B10,tblCauses[ID],0)),"")</f>
        <v>24</v>
      </c>
      <c r="F10" s="9" t="str">
        <f t="shared" si="0"/>
        <v>Low</v>
      </c>
      <c r="G10" s="9" t="str">
        <f>IFERROR(INDEX(tblCauses[Root Cause?],MATCH(B10,tblCauses[ID],0)),"")</f>
        <v>No</v>
      </c>
      <c r="H10" s="9" t="str">
        <f>IFERROR(INDEX(tblCauses[Corrective Action],MATCH(B10,tblCauses[ID],0)),"")</f>
        <v>Conduct refresher training</v>
      </c>
    </row>
    <row r="11" spans="1:12" ht="21.9" customHeight="1" x14ac:dyDescent="0.3">
      <c r="A11" s="9">
        <v>7</v>
      </c>
      <c r="B11" s="9" t="str">
        <f>IFERROR(INDEX(tblCauses[ID],MATCH(LARGE(tblCauses[Priority Score],A11),tblCauses[Priority Score],0)),"")</f>
        <v>C007</v>
      </c>
      <c r="C11" s="9">
        <f>IFERROR(INDEX(tblCauses[Category],MATCH(B11,tblCauses[ID],0)),"")</f>
        <v>0</v>
      </c>
      <c r="D11" s="9">
        <f>IFERROR(INDEX(tblCauses[Cause Description],MATCH(B11,tblCauses[ID],0)),"")</f>
        <v>0</v>
      </c>
      <c r="E11" s="9">
        <f>IFERROR(INDEX(tblCauses[Priority Score],MATCH(B11,tblCauses[ID],0)),"")</f>
        <v>0</v>
      </c>
      <c r="F11" s="9" t="str">
        <f t="shared" si="0"/>
        <v>Low</v>
      </c>
      <c r="G11" s="9">
        <f>IFERROR(INDEX(tblCauses[Root Cause?],MATCH(B11,tblCauses[ID],0)),"")</f>
        <v>0</v>
      </c>
      <c r="H11" s="9">
        <f>IFERROR(INDEX(tblCauses[Corrective Action],MATCH(B11,tblCauses[ID],0)),"")</f>
        <v>0</v>
      </c>
    </row>
    <row r="12" spans="1:12" ht="21.9" customHeight="1" x14ac:dyDescent="0.3">
      <c r="A12" s="9">
        <v>8</v>
      </c>
      <c r="B12" s="9" t="str">
        <f>IFERROR(INDEX(tblCauses[ID],MATCH(LARGE(tblCauses[Priority Score],A12),tblCauses[Priority Score],0)),"")</f>
        <v>C007</v>
      </c>
      <c r="C12" s="9">
        <f>IFERROR(INDEX(tblCauses[Category],MATCH(B12,tblCauses[ID],0)),"")</f>
        <v>0</v>
      </c>
      <c r="D12" s="9">
        <f>IFERROR(INDEX(tblCauses[Cause Description],MATCH(B12,tblCauses[ID],0)),"")</f>
        <v>0</v>
      </c>
      <c r="E12" s="9">
        <f>IFERROR(INDEX(tblCauses[Priority Score],MATCH(B12,tblCauses[ID],0)),"")</f>
        <v>0</v>
      </c>
      <c r="F12" s="9" t="str">
        <f t="shared" si="0"/>
        <v>Low</v>
      </c>
      <c r="G12" s="9">
        <f>IFERROR(INDEX(tblCauses[Root Cause?],MATCH(B12,tblCauses[ID],0)),"")</f>
        <v>0</v>
      </c>
      <c r="H12" s="9">
        <f>IFERROR(INDEX(tblCauses[Corrective Action],MATCH(B12,tblCauses[ID],0)),"")</f>
        <v>0</v>
      </c>
    </row>
    <row r="13" spans="1:12" ht="21.9" customHeight="1" x14ac:dyDescent="0.3">
      <c r="A13" s="9">
        <v>9</v>
      </c>
      <c r="B13" s="9" t="str">
        <f>IFERROR(INDEX(tblCauses[ID],MATCH(LARGE(tblCauses[Priority Score],A13),tblCauses[Priority Score],0)),"")</f>
        <v>C007</v>
      </c>
      <c r="C13" s="9">
        <f>IFERROR(INDEX(tblCauses[Category],MATCH(B13,tblCauses[ID],0)),"")</f>
        <v>0</v>
      </c>
      <c r="D13" s="9">
        <f>IFERROR(INDEX(tblCauses[Cause Description],MATCH(B13,tblCauses[ID],0)),"")</f>
        <v>0</v>
      </c>
      <c r="E13" s="9">
        <f>IFERROR(INDEX(tblCauses[Priority Score],MATCH(B13,tblCauses[ID],0)),"")</f>
        <v>0</v>
      </c>
      <c r="F13" s="9" t="str">
        <f t="shared" si="0"/>
        <v>Low</v>
      </c>
      <c r="G13" s="9">
        <f>IFERROR(INDEX(tblCauses[Root Cause?],MATCH(B13,tblCauses[ID],0)),"")</f>
        <v>0</v>
      </c>
      <c r="H13" s="9">
        <f>IFERROR(INDEX(tblCauses[Corrective Action],MATCH(B13,tblCauses[ID],0)),"")</f>
        <v>0</v>
      </c>
    </row>
    <row r="14" spans="1:12" ht="21.9" customHeight="1" x14ac:dyDescent="0.3">
      <c r="A14" s="9">
        <v>10</v>
      </c>
      <c r="B14" s="9" t="str">
        <f>IFERROR(INDEX(tblCauses[ID],MATCH(LARGE(tblCauses[Priority Score],A14),tblCauses[Priority Score],0)),"")</f>
        <v>C007</v>
      </c>
      <c r="C14" s="9">
        <f>IFERROR(INDEX(tblCauses[Category],MATCH(B14,tblCauses[ID],0)),"")</f>
        <v>0</v>
      </c>
      <c r="D14" s="9">
        <f>IFERROR(INDEX(tblCauses[Cause Description],MATCH(B14,tblCauses[ID],0)),"")</f>
        <v>0</v>
      </c>
      <c r="E14" s="9">
        <f>IFERROR(INDEX(tblCauses[Priority Score],MATCH(B14,tblCauses[ID],0)),"")</f>
        <v>0</v>
      </c>
      <c r="F14" s="9" t="str">
        <f t="shared" si="0"/>
        <v>Low</v>
      </c>
      <c r="G14" s="9">
        <f>IFERROR(INDEX(tblCauses[Root Cause?],MATCH(B14,tblCauses[ID],0)),"")</f>
        <v>0</v>
      </c>
      <c r="H14" s="9">
        <f>IFERROR(INDEX(tblCauses[Corrective Action],MATCH(B14,tblCauses[ID],0)),"")</f>
        <v>0</v>
      </c>
    </row>
    <row r="15" spans="1:12" ht="21.9" customHeight="1" x14ac:dyDescent="0.3"/>
    <row r="16" spans="1:12" ht="21.9" customHeight="1" x14ac:dyDescent="0.3"/>
    <row r="17" spans="1:4" ht="21.9" customHeight="1" x14ac:dyDescent="0.3"/>
    <row r="18" spans="1:4" ht="21.9" customHeight="1" x14ac:dyDescent="0.3">
      <c r="A18" s="1" t="s">
        <v>156</v>
      </c>
      <c r="B18" s="43">
        <f>COUNTA(tblCauses[Cause Description])</f>
        <v>6</v>
      </c>
      <c r="C18" s="42"/>
      <c r="D18" s="42"/>
    </row>
    <row r="19" spans="1:4" ht="21.9" customHeight="1" x14ac:dyDescent="0.3"/>
    <row r="20" spans="1:4" ht="30" customHeight="1" x14ac:dyDescent="0.3">
      <c r="A20" s="1" t="s">
        <v>157</v>
      </c>
      <c r="B20" s="43">
        <f>COUNTIF(tblCauses[Root Cause?],"Yes")</f>
        <v>3</v>
      </c>
      <c r="C20" s="42"/>
      <c r="D20" s="42"/>
    </row>
    <row r="21" spans="1:4" ht="21.9" customHeight="1" x14ac:dyDescent="0.3"/>
    <row r="22" spans="1:4" ht="35.4" customHeight="1" x14ac:dyDescent="0.3">
      <c r="A22" s="1" t="s">
        <v>158</v>
      </c>
      <c r="B22" s="43">
        <f>COUNTIF(tblCauses[Priority Level],"High")</f>
        <v>0</v>
      </c>
      <c r="C22" s="42"/>
      <c r="D22" s="42"/>
    </row>
    <row r="23" spans="1:4" ht="21.9" customHeight="1" x14ac:dyDescent="0.3"/>
    <row r="24" spans="1:4" ht="21.9" customHeight="1" x14ac:dyDescent="0.3">
      <c r="A24" s="24" t="s">
        <v>51</v>
      </c>
      <c r="B24" s="64" t="s">
        <v>159</v>
      </c>
      <c r="C24" s="42"/>
      <c r="D24" s="42"/>
    </row>
    <row r="25" spans="1:4" ht="21.9" customHeight="1" x14ac:dyDescent="0.3">
      <c r="A25" s="25" t="s">
        <v>11</v>
      </c>
      <c r="B25" s="25">
        <f>COUNTIF(tblCauses[Category],A25)</f>
        <v>1</v>
      </c>
    </row>
    <row r="26" spans="1:4" ht="21.9" customHeight="1" x14ac:dyDescent="0.3">
      <c r="A26" s="25" t="s">
        <v>9</v>
      </c>
      <c r="B26" s="25">
        <f>COUNTIF(tblCauses[Category],A26)</f>
        <v>1</v>
      </c>
    </row>
    <row r="27" spans="1:4" ht="21.9" customHeight="1" x14ac:dyDescent="0.3">
      <c r="A27" s="25" t="s">
        <v>10</v>
      </c>
      <c r="B27" s="25">
        <f>COUNTIF(tblCauses[Category],A27)</f>
        <v>1</v>
      </c>
    </row>
    <row r="28" spans="1:4" ht="21.9" customHeight="1" x14ac:dyDescent="0.3">
      <c r="A28" s="25" t="s">
        <v>16</v>
      </c>
      <c r="B28" s="25">
        <f>COUNTIF(tblCauses[Category],A28)</f>
        <v>1</v>
      </c>
    </row>
    <row r="29" spans="1:4" ht="21.9" customHeight="1" x14ac:dyDescent="0.3">
      <c r="A29" s="25" t="s">
        <v>17</v>
      </c>
      <c r="B29" s="25">
        <f>COUNTIF(tblCauses[Category],A29)</f>
        <v>1</v>
      </c>
    </row>
    <row r="30" spans="1:4" ht="21.9" customHeight="1" x14ac:dyDescent="0.3">
      <c r="A30" s="25" t="s">
        <v>18</v>
      </c>
      <c r="B30" s="25">
        <f>COUNTIF(tblCauses[Category],A30)</f>
        <v>1</v>
      </c>
    </row>
    <row r="31" spans="1:4" ht="21.9" customHeight="1" x14ac:dyDescent="0.3"/>
    <row r="32" spans="1:4" ht="21.9" customHeight="1" x14ac:dyDescent="0.3"/>
    <row r="33" ht="21.9" customHeight="1" x14ac:dyDescent="0.3"/>
    <row r="34" ht="21.9" customHeight="1" x14ac:dyDescent="0.3"/>
    <row r="35" ht="21.9" customHeight="1" x14ac:dyDescent="0.3"/>
    <row r="36" ht="21.9" customHeight="1" x14ac:dyDescent="0.3"/>
    <row r="37" ht="21.9" customHeight="1" x14ac:dyDescent="0.3"/>
    <row r="38" ht="21.9" customHeight="1" x14ac:dyDescent="0.3"/>
    <row r="39" ht="21.9" customHeight="1" x14ac:dyDescent="0.3"/>
    <row r="40" ht="21.9" customHeight="1" x14ac:dyDescent="0.3"/>
    <row r="41" ht="21.9" customHeight="1" x14ac:dyDescent="0.3"/>
    <row r="42" ht="21.9" customHeight="1" x14ac:dyDescent="0.3"/>
    <row r="43" ht="21.9" customHeight="1" x14ac:dyDescent="0.3"/>
    <row r="44" ht="21.9" customHeight="1" x14ac:dyDescent="0.3"/>
    <row r="45" ht="21.9" customHeight="1" x14ac:dyDescent="0.3"/>
  </sheetData>
  <mergeCells count="5">
    <mergeCell ref="B22:D22"/>
    <mergeCell ref="A1:L2"/>
    <mergeCell ref="B18:D18"/>
    <mergeCell ref="B24:D24"/>
    <mergeCell ref="B20:D20"/>
  </mergeCells>
  <conditionalFormatting sqref="E5:E14">
    <cfRule type="cellIs" dxfId="4" priority="1" operator="greaterThanOrEqual">
      <formula>75</formula>
    </cfRule>
    <cfRule type="cellIs" dxfId="3" priority="2" operator="between">
      <formula>35</formula>
      <formula>74</formula>
    </cfRule>
    <cfRule type="cellIs" dxfId="2" priority="3" operator="lessThan">
      <formula>35</formula>
    </cfRule>
  </conditionalFormatting>
  <pageMargins left="0.25" right="0.25" top="0.35" bottom="0.35" header="0.1" footer="0.1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75"/>
  <sheetViews>
    <sheetView showGridLines="0" workbookViewId="0">
      <pane ySplit="4" topLeftCell="A5" activePane="bottomLeft" state="frozen"/>
      <selection pane="bottomLeft" sqref="A1:N2"/>
    </sheetView>
  </sheetViews>
  <sheetFormatPr defaultRowHeight="14.4" x14ac:dyDescent="0.3"/>
  <cols>
    <col min="1" max="1" width="12" customWidth="1"/>
    <col min="2" max="2" width="16" customWidth="1"/>
    <col min="3" max="3" width="32" customWidth="1"/>
    <col min="4" max="4" width="30" customWidth="1"/>
    <col min="5" max="5" width="18" customWidth="1"/>
    <col min="6" max="7" width="14" customWidth="1"/>
    <col min="8" max="8" width="16" customWidth="1"/>
    <col min="9" max="9" width="14" customWidth="1"/>
    <col min="10" max="10" width="15" customWidth="1"/>
    <col min="11" max="11" width="14" customWidth="1"/>
    <col min="12" max="12" width="12" customWidth="1"/>
    <col min="13" max="13" width="24" customWidth="1"/>
    <col min="14" max="14" width="26" customWidth="1"/>
  </cols>
  <sheetData>
    <row r="1" spans="1:14" ht="21.9" customHeight="1" x14ac:dyDescent="0.3">
      <c r="A1" s="46" t="s">
        <v>160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1.9" customHeight="1" x14ac:dyDescent="0.3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ht="21.9" customHeight="1" x14ac:dyDescent="0.3"/>
    <row r="4" spans="1:14" ht="21.9" customHeight="1" x14ac:dyDescent="0.3">
      <c r="A4" s="24" t="s">
        <v>161</v>
      </c>
      <c r="B4" s="24" t="s">
        <v>162</v>
      </c>
      <c r="C4" s="24" t="s">
        <v>62</v>
      </c>
      <c r="D4" s="24" t="s">
        <v>163</v>
      </c>
      <c r="E4" s="24" t="s">
        <v>63</v>
      </c>
      <c r="F4" s="24" t="s">
        <v>164</v>
      </c>
      <c r="G4" s="24" t="s">
        <v>165</v>
      </c>
      <c r="H4" s="24" t="s">
        <v>23</v>
      </c>
      <c r="I4" s="24" t="s">
        <v>166</v>
      </c>
      <c r="J4" s="24" t="s">
        <v>167</v>
      </c>
      <c r="K4" s="24" t="s">
        <v>168</v>
      </c>
      <c r="L4" s="24" t="s">
        <v>169</v>
      </c>
      <c r="M4" s="24" t="s">
        <v>170</v>
      </c>
      <c r="N4" s="24" t="s">
        <v>171</v>
      </c>
    </row>
    <row r="5" spans="1:14" ht="21.9" customHeight="1" x14ac:dyDescent="0.3">
      <c r="A5" s="9" t="s">
        <v>172</v>
      </c>
      <c r="B5" s="9" t="s">
        <v>64</v>
      </c>
      <c r="C5" s="9" t="str">
        <f>IFERROR(INDEX(tblCauses[Corrective Action],MATCH(B5,tblCauses[ID],0)),"")</f>
        <v>Replace bearing and update PM plan</v>
      </c>
      <c r="D5" s="26"/>
      <c r="E5" s="9" t="str">
        <f>IFERROR(INDEX(tblCauses[Owner],MATCH(B5,tblCauses[ID],0)),"")</f>
        <v>Owner 1</v>
      </c>
      <c r="F5" s="27">
        <v>46235</v>
      </c>
      <c r="G5" s="27">
        <v>46250</v>
      </c>
      <c r="H5" s="9" t="str">
        <f>IFERROR(INDEX(tblCauses[Status],MATCH(B5,tblCauses[ID],0)),"")</f>
        <v>In Progress</v>
      </c>
      <c r="I5" s="28">
        <v>0.5</v>
      </c>
      <c r="J5" s="9">
        <f t="shared" ref="J5:J36" ca="1" si="0">IF(G5="","",MAX(0,G5-TODAY()))</f>
        <v>7</v>
      </c>
      <c r="K5" s="9">
        <f t="shared" ref="K5:K36" ca="1" si="1">IF(AND(G5&lt;TODAY(),H5&lt;&gt;"Completed"),TODAY()-G5,0)</f>
        <v>0</v>
      </c>
      <c r="L5" s="9" t="str">
        <f t="shared" ref="L5:L36" ca="1" si="2">IF(K5&gt;0,"Yes","No")</f>
        <v>No</v>
      </c>
      <c r="M5" s="26"/>
      <c r="N5" s="26"/>
    </row>
    <row r="6" spans="1:14" ht="21.9" customHeight="1" x14ac:dyDescent="0.3">
      <c r="A6" s="9" t="s">
        <v>173</v>
      </c>
      <c r="B6" s="9" t="s">
        <v>70</v>
      </c>
      <c r="C6" s="9" t="str">
        <f>IFERROR(INDEX(tblCauses[Corrective Action],MATCH(B6,tblCauses[ID],0)),"")</f>
        <v>Revise checklist and train team</v>
      </c>
      <c r="D6" s="26"/>
      <c r="E6" s="9" t="str">
        <f>IFERROR(INDEX(tblCauses[Owner],MATCH(B6,tblCauses[ID],0)),"")</f>
        <v>Owner 2</v>
      </c>
      <c r="F6" s="27">
        <v>46236</v>
      </c>
      <c r="G6" s="27">
        <v>46251</v>
      </c>
      <c r="H6" s="9" t="str">
        <f>IFERROR(INDEX(tblCauses[Status],MATCH(B6,tblCauses[ID],0)),"")</f>
        <v>Not Started</v>
      </c>
      <c r="I6" s="28">
        <v>0.5</v>
      </c>
      <c r="J6" s="9">
        <f t="shared" ca="1" si="0"/>
        <v>8</v>
      </c>
      <c r="K6" s="9">
        <f t="shared" ca="1" si="1"/>
        <v>0</v>
      </c>
      <c r="L6" s="9" t="str">
        <f t="shared" ca="1" si="2"/>
        <v>No</v>
      </c>
      <c r="M6" s="26"/>
      <c r="N6" s="26"/>
    </row>
    <row r="7" spans="1:14" ht="21.9" customHeight="1" x14ac:dyDescent="0.3">
      <c r="A7" s="9" t="s">
        <v>174</v>
      </c>
      <c r="B7" s="9" t="s">
        <v>76</v>
      </c>
      <c r="C7" s="9" t="str">
        <f>IFERROR(INDEX(tblCauses[Corrective Action],MATCH(B7,tblCauses[ID],0)),"")</f>
        <v>Review supplier quality agreement</v>
      </c>
      <c r="D7" s="26"/>
      <c r="E7" s="9" t="str">
        <f>IFERROR(INDEX(tblCauses[Owner],MATCH(B7,tblCauses[ID],0)),"")</f>
        <v>Owner 3</v>
      </c>
      <c r="F7" s="27">
        <v>46237</v>
      </c>
      <c r="G7" s="27">
        <v>46252</v>
      </c>
      <c r="H7" s="9" t="str">
        <f>IFERROR(INDEX(tblCauses[Status],MATCH(B7,tblCauses[ID],0)),"")</f>
        <v>Completed</v>
      </c>
      <c r="I7" s="28">
        <v>1</v>
      </c>
      <c r="J7" s="9">
        <f t="shared" ca="1" si="0"/>
        <v>9</v>
      </c>
      <c r="K7" s="9">
        <f t="shared" ca="1" si="1"/>
        <v>0</v>
      </c>
      <c r="L7" s="9" t="str">
        <f t="shared" ca="1" si="2"/>
        <v>No</v>
      </c>
      <c r="M7" s="26"/>
      <c r="N7" s="26"/>
    </row>
    <row r="8" spans="1:14" ht="21.9" customHeight="1" x14ac:dyDescent="0.3">
      <c r="A8" s="9" t="s">
        <v>175</v>
      </c>
      <c r="B8" s="9" t="s">
        <v>82</v>
      </c>
      <c r="C8" s="9" t="str">
        <f>IFERROR(INDEX(tblCauses[Corrective Action],MATCH(B8,tblCauses[ID],0)),"")</f>
        <v>Conduct refresher training</v>
      </c>
      <c r="D8" s="26"/>
      <c r="E8" s="9" t="str">
        <f>IFERROR(INDEX(tblCauses[Owner],MATCH(B8,tblCauses[ID],0)),"")</f>
        <v>Owner 4</v>
      </c>
      <c r="F8" s="27">
        <v>46238</v>
      </c>
      <c r="G8" s="27">
        <v>46253</v>
      </c>
      <c r="H8" s="9" t="str">
        <f>IFERROR(INDEX(tblCauses[Status],MATCH(B8,tblCauses[ID],0)),"")</f>
        <v>In Progress</v>
      </c>
      <c r="I8" s="28">
        <v>0.5</v>
      </c>
      <c r="J8" s="9">
        <f t="shared" ca="1" si="0"/>
        <v>10</v>
      </c>
      <c r="K8" s="9">
        <f t="shared" ca="1" si="1"/>
        <v>0</v>
      </c>
      <c r="L8" s="9" t="str">
        <f t="shared" ca="1" si="2"/>
        <v>No</v>
      </c>
      <c r="M8" s="26"/>
      <c r="N8" s="26"/>
    </row>
    <row r="9" spans="1:14" ht="21.9" customHeight="1" x14ac:dyDescent="0.3">
      <c r="A9" s="9" t="s">
        <v>176</v>
      </c>
      <c r="B9" s="9" t="s">
        <v>88</v>
      </c>
      <c r="C9" s="9" t="str">
        <f>IFERROR(INDEX(tblCauses[Corrective Action],MATCH(B9,tblCauses[ID],0)),"")</f>
        <v>Calibrate gauge and review schedule</v>
      </c>
      <c r="D9" s="26"/>
      <c r="E9" s="9" t="str">
        <f>IFERROR(INDEX(tblCauses[Owner],MATCH(B9,tblCauses[ID],0)),"")</f>
        <v>Owner 5</v>
      </c>
      <c r="F9" s="27">
        <v>46239</v>
      </c>
      <c r="G9" s="27">
        <v>46254</v>
      </c>
      <c r="H9" s="9" t="str">
        <f>IFERROR(INDEX(tblCauses[Status],MATCH(B9,tblCauses[ID],0)),"")</f>
        <v>On Hold</v>
      </c>
      <c r="I9" s="28">
        <v>0.5</v>
      </c>
      <c r="J9" s="9">
        <f t="shared" ca="1" si="0"/>
        <v>11</v>
      </c>
      <c r="K9" s="9">
        <f t="shared" ca="1" si="1"/>
        <v>0</v>
      </c>
      <c r="L9" s="9" t="str">
        <f t="shared" ca="1" si="2"/>
        <v>No</v>
      </c>
      <c r="M9" s="26"/>
      <c r="N9" s="26"/>
    </row>
    <row r="10" spans="1:14" ht="21.9" customHeight="1" x14ac:dyDescent="0.3">
      <c r="A10" s="9" t="s">
        <v>177</v>
      </c>
      <c r="B10" s="9" t="s">
        <v>94</v>
      </c>
      <c r="C10" s="9" t="str">
        <f>IFERROR(INDEX(tblCauses[Corrective Action],MATCH(B10,tblCauses[ID],0)),"")</f>
        <v>Add humidity control check</v>
      </c>
      <c r="D10" s="26"/>
      <c r="E10" s="9" t="str">
        <f>IFERROR(INDEX(tblCauses[Owner],MATCH(B10,tblCauses[ID],0)),"")</f>
        <v>Owner 6</v>
      </c>
      <c r="F10" s="27">
        <v>46240</v>
      </c>
      <c r="G10" s="27">
        <v>46255</v>
      </c>
      <c r="H10" s="9" t="str">
        <f>IFERROR(INDEX(tblCauses[Status],MATCH(B10,tblCauses[ID],0)),"")</f>
        <v>Not Started</v>
      </c>
      <c r="I10" s="28">
        <v>0.5</v>
      </c>
      <c r="J10" s="9">
        <f t="shared" ca="1" si="0"/>
        <v>12</v>
      </c>
      <c r="K10" s="9">
        <f t="shared" ca="1" si="1"/>
        <v>0</v>
      </c>
      <c r="L10" s="9" t="str">
        <f t="shared" ca="1" si="2"/>
        <v>No</v>
      </c>
      <c r="M10" s="26"/>
      <c r="N10" s="26"/>
    </row>
    <row r="11" spans="1:14" ht="21.9" customHeight="1" x14ac:dyDescent="0.3">
      <c r="A11" s="9" t="s">
        <v>178</v>
      </c>
      <c r="B11" s="9"/>
      <c r="C11" s="9"/>
      <c r="D11" s="26"/>
      <c r="E11" s="9"/>
      <c r="F11" s="26"/>
      <c r="G11" s="26"/>
      <c r="H11" s="9"/>
      <c r="I11" s="29"/>
      <c r="J11" s="9" t="str">
        <f t="shared" ca="1" si="0"/>
        <v/>
      </c>
      <c r="K11" s="9">
        <f t="shared" ca="1" si="1"/>
        <v>46243</v>
      </c>
      <c r="L11" s="9" t="str">
        <f t="shared" ca="1" si="2"/>
        <v>Yes</v>
      </c>
      <c r="M11" s="26"/>
      <c r="N11" s="26"/>
    </row>
    <row r="12" spans="1:14" ht="21.9" customHeight="1" x14ac:dyDescent="0.3">
      <c r="A12" s="9" t="s">
        <v>179</v>
      </c>
      <c r="B12" s="9"/>
      <c r="C12" s="9"/>
      <c r="D12" s="26"/>
      <c r="E12" s="9"/>
      <c r="F12" s="26"/>
      <c r="G12" s="26"/>
      <c r="H12" s="9"/>
      <c r="I12" s="29"/>
      <c r="J12" s="9" t="str">
        <f t="shared" ca="1" si="0"/>
        <v/>
      </c>
      <c r="K12" s="9">
        <f t="shared" ca="1" si="1"/>
        <v>46243</v>
      </c>
      <c r="L12" s="9" t="str">
        <f t="shared" ca="1" si="2"/>
        <v>Yes</v>
      </c>
      <c r="M12" s="26"/>
      <c r="N12" s="26"/>
    </row>
    <row r="13" spans="1:14" ht="21.9" customHeight="1" x14ac:dyDescent="0.3">
      <c r="A13" s="9" t="s">
        <v>180</v>
      </c>
      <c r="B13" s="9"/>
      <c r="C13" s="9"/>
      <c r="D13" s="26"/>
      <c r="E13" s="9"/>
      <c r="F13" s="26"/>
      <c r="G13" s="26"/>
      <c r="H13" s="9"/>
      <c r="I13" s="29"/>
      <c r="J13" s="9" t="str">
        <f t="shared" ca="1" si="0"/>
        <v/>
      </c>
      <c r="K13" s="9">
        <f t="shared" ca="1" si="1"/>
        <v>46243</v>
      </c>
      <c r="L13" s="9" t="str">
        <f t="shared" ca="1" si="2"/>
        <v>Yes</v>
      </c>
      <c r="M13" s="26"/>
      <c r="N13" s="26"/>
    </row>
    <row r="14" spans="1:14" ht="21.9" customHeight="1" x14ac:dyDescent="0.3">
      <c r="A14" s="9" t="s">
        <v>181</v>
      </c>
      <c r="B14" s="9"/>
      <c r="C14" s="9"/>
      <c r="D14" s="26"/>
      <c r="E14" s="9"/>
      <c r="F14" s="26"/>
      <c r="G14" s="26"/>
      <c r="H14" s="9"/>
      <c r="I14" s="29"/>
      <c r="J14" s="9" t="str">
        <f t="shared" ca="1" si="0"/>
        <v/>
      </c>
      <c r="K14" s="9">
        <f t="shared" ca="1" si="1"/>
        <v>46243</v>
      </c>
      <c r="L14" s="9" t="str">
        <f t="shared" ca="1" si="2"/>
        <v>Yes</v>
      </c>
      <c r="M14" s="26"/>
      <c r="N14" s="26"/>
    </row>
    <row r="15" spans="1:14" ht="21.9" customHeight="1" x14ac:dyDescent="0.3">
      <c r="A15" s="9" t="s">
        <v>182</v>
      </c>
      <c r="B15" s="9"/>
      <c r="C15" s="9"/>
      <c r="D15" s="26"/>
      <c r="E15" s="9"/>
      <c r="F15" s="26"/>
      <c r="G15" s="26"/>
      <c r="H15" s="9"/>
      <c r="I15" s="29"/>
      <c r="J15" s="9" t="str">
        <f t="shared" ca="1" si="0"/>
        <v/>
      </c>
      <c r="K15" s="9">
        <f t="shared" ca="1" si="1"/>
        <v>46243</v>
      </c>
      <c r="L15" s="9" t="str">
        <f t="shared" ca="1" si="2"/>
        <v>Yes</v>
      </c>
      <c r="M15" s="26"/>
      <c r="N15" s="26"/>
    </row>
    <row r="16" spans="1:14" ht="21.9" customHeight="1" x14ac:dyDescent="0.3">
      <c r="A16" s="9" t="s">
        <v>183</v>
      </c>
      <c r="B16" s="9"/>
      <c r="C16" s="9"/>
      <c r="D16" s="26"/>
      <c r="E16" s="9"/>
      <c r="F16" s="26"/>
      <c r="G16" s="26"/>
      <c r="H16" s="9"/>
      <c r="I16" s="29"/>
      <c r="J16" s="9" t="str">
        <f t="shared" ca="1" si="0"/>
        <v/>
      </c>
      <c r="K16" s="9">
        <f t="shared" ca="1" si="1"/>
        <v>46243</v>
      </c>
      <c r="L16" s="9" t="str">
        <f t="shared" ca="1" si="2"/>
        <v>Yes</v>
      </c>
      <c r="M16" s="26"/>
      <c r="N16" s="26"/>
    </row>
    <row r="17" spans="1:14" ht="21.9" customHeight="1" x14ac:dyDescent="0.3">
      <c r="A17" s="9" t="s">
        <v>184</v>
      </c>
      <c r="B17" s="9"/>
      <c r="C17" s="9"/>
      <c r="D17" s="26"/>
      <c r="E17" s="9"/>
      <c r="F17" s="26"/>
      <c r="G17" s="26"/>
      <c r="H17" s="9"/>
      <c r="I17" s="29"/>
      <c r="J17" s="9" t="str">
        <f t="shared" ca="1" si="0"/>
        <v/>
      </c>
      <c r="K17" s="9">
        <f t="shared" ca="1" si="1"/>
        <v>46243</v>
      </c>
      <c r="L17" s="9" t="str">
        <f t="shared" ca="1" si="2"/>
        <v>Yes</v>
      </c>
      <c r="M17" s="26"/>
      <c r="N17" s="26"/>
    </row>
    <row r="18" spans="1:14" ht="21.9" customHeight="1" x14ac:dyDescent="0.3">
      <c r="A18" s="9" t="s">
        <v>185</v>
      </c>
      <c r="B18" s="9"/>
      <c r="C18" s="9"/>
      <c r="D18" s="26"/>
      <c r="E18" s="9"/>
      <c r="F18" s="26"/>
      <c r="G18" s="26"/>
      <c r="H18" s="9"/>
      <c r="I18" s="29"/>
      <c r="J18" s="9" t="str">
        <f t="shared" ca="1" si="0"/>
        <v/>
      </c>
      <c r="K18" s="9">
        <f t="shared" ca="1" si="1"/>
        <v>46243</v>
      </c>
      <c r="L18" s="9" t="str">
        <f t="shared" ca="1" si="2"/>
        <v>Yes</v>
      </c>
      <c r="M18" s="26"/>
      <c r="N18" s="26"/>
    </row>
    <row r="19" spans="1:14" ht="21.9" customHeight="1" x14ac:dyDescent="0.3">
      <c r="A19" s="9" t="s">
        <v>186</v>
      </c>
      <c r="B19" s="9"/>
      <c r="C19" s="9"/>
      <c r="D19" s="26"/>
      <c r="E19" s="9"/>
      <c r="F19" s="26"/>
      <c r="G19" s="26"/>
      <c r="H19" s="9"/>
      <c r="I19" s="29"/>
      <c r="J19" s="9" t="str">
        <f t="shared" ca="1" si="0"/>
        <v/>
      </c>
      <c r="K19" s="9">
        <f t="shared" ca="1" si="1"/>
        <v>46243</v>
      </c>
      <c r="L19" s="9" t="str">
        <f t="shared" ca="1" si="2"/>
        <v>Yes</v>
      </c>
      <c r="M19" s="26"/>
      <c r="N19" s="26"/>
    </row>
    <row r="20" spans="1:14" ht="21.9" customHeight="1" x14ac:dyDescent="0.3">
      <c r="A20" s="9" t="s">
        <v>187</v>
      </c>
      <c r="B20" s="9"/>
      <c r="C20" s="9"/>
      <c r="D20" s="26"/>
      <c r="E20" s="9"/>
      <c r="F20" s="26"/>
      <c r="G20" s="26"/>
      <c r="H20" s="9"/>
      <c r="I20" s="29"/>
      <c r="J20" s="9" t="str">
        <f t="shared" ca="1" si="0"/>
        <v/>
      </c>
      <c r="K20" s="9">
        <f t="shared" ca="1" si="1"/>
        <v>46243</v>
      </c>
      <c r="L20" s="9" t="str">
        <f t="shared" ca="1" si="2"/>
        <v>Yes</v>
      </c>
      <c r="M20" s="26"/>
      <c r="N20" s="26"/>
    </row>
    <row r="21" spans="1:14" ht="21.9" customHeight="1" x14ac:dyDescent="0.3">
      <c r="A21" s="9" t="s">
        <v>188</v>
      </c>
      <c r="B21" s="9"/>
      <c r="C21" s="9"/>
      <c r="D21" s="26"/>
      <c r="E21" s="9"/>
      <c r="F21" s="26"/>
      <c r="G21" s="26"/>
      <c r="H21" s="9"/>
      <c r="I21" s="29"/>
      <c r="J21" s="9" t="str">
        <f t="shared" ca="1" si="0"/>
        <v/>
      </c>
      <c r="K21" s="9">
        <f t="shared" ca="1" si="1"/>
        <v>46243</v>
      </c>
      <c r="L21" s="9" t="str">
        <f t="shared" ca="1" si="2"/>
        <v>Yes</v>
      </c>
      <c r="M21" s="26"/>
      <c r="N21" s="26"/>
    </row>
    <row r="22" spans="1:14" ht="21.9" customHeight="1" x14ac:dyDescent="0.3">
      <c r="A22" s="9" t="s">
        <v>189</v>
      </c>
      <c r="B22" s="9"/>
      <c r="C22" s="9"/>
      <c r="D22" s="26"/>
      <c r="E22" s="9"/>
      <c r="F22" s="26"/>
      <c r="G22" s="26"/>
      <c r="H22" s="9"/>
      <c r="I22" s="29"/>
      <c r="J22" s="9" t="str">
        <f t="shared" ca="1" si="0"/>
        <v/>
      </c>
      <c r="K22" s="9">
        <f t="shared" ca="1" si="1"/>
        <v>46243</v>
      </c>
      <c r="L22" s="9" t="str">
        <f t="shared" ca="1" si="2"/>
        <v>Yes</v>
      </c>
      <c r="M22" s="26"/>
      <c r="N22" s="26"/>
    </row>
    <row r="23" spans="1:14" ht="21.9" customHeight="1" x14ac:dyDescent="0.3">
      <c r="A23" s="9" t="s">
        <v>190</v>
      </c>
      <c r="B23" s="9"/>
      <c r="C23" s="9"/>
      <c r="D23" s="26"/>
      <c r="E23" s="9"/>
      <c r="F23" s="26"/>
      <c r="G23" s="26"/>
      <c r="H23" s="9"/>
      <c r="I23" s="29"/>
      <c r="J23" s="9" t="str">
        <f t="shared" ca="1" si="0"/>
        <v/>
      </c>
      <c r="K23" s="9">
        <f t="shared" ca="1" si="1"/>
        <v>46243</v>
      </c>
      <c r="L23" s="9" t="str">
        <f t="shared" ca="1" si="2"/>
        <v>Yes</v>
      </c>
      <c r="M23" s="26"/>
      <c r="N23" s="26"/>
    </row>
    <row r="24" spans="1:14" ht="21.9" customHeight="1" x14ac:dyDescent="0.3">
      <c r="A24" s="9" t="s">
        <v>191</v>
      </c>
      <c r="B24" s="9"/>
      <c r="C24" s="9"/>
      <c r="D24" s="26"/>
      <c r="E24" s="9"/>
      <c r="F24" s="26"/>
      <c r="G24" s="26"/>
      <c r="H24" s="9"/>
      <c r="I24" s="29"/>
      <c r="J24" s="9" t="str">
        <f t="shared" ca="1" si="0"/>
        <v/>
      </c>
      <c r="K24" s="9">
        <f t="shared" ca="1" si="1"/>
        <v>46243</v>
      </c>
      <c r="L24" s="9" t="str">
        <f t="shared" ca="1" si="2"/>
        <v>Yes</v>
      </c>
      <c r="M24" s="26"/>
      <c r="N24" s="26"/>
    </row>
    <row r="25" spans="1:14" ht="21.9" customHeight="1" x14ac:dyDescent="0.3">
      <c r="A25" s="9" t="s">
        <v>192</v>
      </c>
      <c r="B25" s="9"/>
      <c r="C25" s="9"/>
      <c r="D25" s="26"/>
      <c r="E25" s="9"/>
      <c r="F25" s="26"/>
      <c r="G25" s="26"/>
      <c r="H25" s="9"/>
      <c r="I25" s="29"/>
      <c r="J25" s="9" t="str">
        <f t="shared" ca="1" si="0"/>
        <v/>
      </c>
      <c r="K25" s="9">
        <f t="shared" ca="1" si="1"/>
        <v>46243</v>
      </c>
      <c r="L25" s="9" t="str">
        <f t="shared" ca="1" si="2"/>
        <v>Yes</v>
      </c>
      <c r="M25" s="26"/>
      <c r="N25" s="26"/>
    </row>
    <row r="26" spans="1:14" ht="21.9" customHeight="1" x14ac:dyDescent="0.3">
      <c r="A26" s="9" t="s">
        <v>193</v>
      </c>
      <c r="B26" s="9"/>
      <c r="C26" s="9"/>
      <c r="D26" s="26"/>
      <c r="E26" s="9"/>
      <c r="F26" s="26"/>
      <c r="G26" s="26"/>
      <c r="H26" s="9"/>
      <c r="I26" s="29"/>
      <c r="J26" s="9" t="str">
        <f t="shared" ca="1" si="0"/>
        <v/>
      </c>
      <c r="K26" s="9">
        <f t="shared" ca="1" si="1"/>
        <v>46243</v>
      </c>
      <c r="L26" s="9" t="str">
        <f t="shared" ca="1" si="2"/>
        <v>Yes</v>
      </c>
      <c r="M26" s="26"/>
      <c r="N26" s="26"/>
    </row>
    <row r="27" spans="1:14" ht="21.9" customHeight="1" x14ac:dyDescent="0.3">
      <c r="A27" s="9" t="s">
        <v>194</v>
      </c>
      <c r="B27" s="9"/>
      <c r="C27" s="9"/>
      <c r="D27" s="26"/>
      <c r="E27" s="9"/>
      <c r="F27" s="26"/>
      <c r="G27" s="26"/>
      <c r="H27" s="9"/>
      <c r="I27" s="29"/>
      <c r="J27" s="9" t="str">
        <f t="shared" ca="1" si="0"/>
        <v/>
      </c>
      <c r="K27" s="9">
        <f t="shared" ca="1" si="1"/>
        <v>46243</v>
      </c>
      <c r="L27" s="9" t="str">
        <f t="shared" ca="1" si="2"/>
        <v>Yes</v>
      </c>
      <c r="M27" s="26"/>
      <c r="N27" s="26"/>
    </row>
    <row r="28" spans="1:14" ht="21.9" customHeight="1" x14ac:dyDescent="0.3">
      <c r="A28" s="9" t="s">
        <v>195</v>
      </c>
      <c r="B28" s="9"/>
      <c r="C28" s="9"/>
      <c r="D28" s="26"/>
      <c r="E28" s="9"/>
      <c r="F28" s="26"/>
      <c r="G28" s="26"/>
      <c r="H28" s="9"/>
      <c r="I28" s="29"/>
      <c r="J28" s="9" t="str">
        <f t="shared" ca="1" si="0"/>
        <v/>
      </c>
      <c r="K28" s="9">
        <f t="shared" ca="1" si="1"/>
        <v>46243</v>
      </c>
      <c r="L28" s="9" t="str">
        <f t="shared" ca="1" si="2"/>
        <v>Yes</v>
      </c>
      <c r="M28" s="26"/>
      <c r="N28" s="26"/>
    </row>
    <row r="29" spans="1:14" ht="21.9" customHeight="1" x14ac:dyDescent="0.3">
      <c r="A29" s="9" t="s">
        <v>196</v>
      </c>
      <c r="B29" s="9"/>
      <c r="C29" s="9"/>
      <c r="D29" s="26"/>
      <c r="E29" s="9"/>
      <c r="F29" s="26"/>
      <c r="G29" s="26"/>
      <c r="H29" s="9"/>
      <c r="I29" s="29"/>
      <c r="J29" s="9" t="str">
        <f t="shared" ca="1" si="0"/>
        <v/>
      </c>
      <c r="K29" s="9">
        <f t="shared" ca="1" si="1"/>
        <v>46243</v>
      </c>
      <c r="L29" s="9" t="str">
        <f t="shared" ca="1" si="2"/>
        <v>Yes</v>
      </c>
      <c r="M29" s="26"/>
      <c r="N29" s="26"/>
    </row>
    <row r="30" spans="1:14" ht="21.9" customHeight="1" x14ac:dyDescent="0.3">
      <c r="A30" s="9" t="s">
        <v>197</v>
      </c>
      <c r="B30" s="9"/>
      <c r="C30" s="9"/>
      <c r="D30" s="26"/>
      <c r="E30" s="9"/>
      <c r="F30" s="26"/>
      <c r="G30" s="26"/>
      <c r="H30" s="9"/>
      <c r="I30" s="29"/>
      <c r="J30" s="9" t="str">
        <f t="shared" ca="1" si="0"/>
        <v/>
      </c>
      <c r="K30" s="9">
        <f t="shared" ca="1" si="1"/>
        <v>46243</v>
      </c>
      <c r="L30" s="9" t="str">
        <f t="shared" ca="1" si="2"/>
        <v>Yes</v>
      </c>
      <c r="M30" s="26"/>
      <c r="N30" s="26"/>
    </row>
    <row r="31" spans="1:14" ht="21.9" customHeight="1" x14ac:dyDescent="0.3">
      <c r="A31" s="9" t="s">
        <v>198</v>
      </c>
      <c r="B31" s="9"/>
      <c r="C31" s="9"/>
      <c r="D31" s="26"/>
      <c r="E31" s="9"/>
      <c r="F31" s="26"/>
      <c r="G31" s="26"/>
      <c r="H31" s="9"/>
      <c r="I31" s="29"/>
      <c r="J31" s="9" t="str">
        <f t="shared" ca="1" si="0"/>
        <v/>
      </c>
      <c r="K31" s="9">
        <f t="shared" ca="1" si="1"/>
        <v>46243</v>
      </c>
      <c r="L31" s="9" t="str">
        <f t="shared" ca="1" si="2"/>
        <v>Yes</v>
      </c>
      <c r="M31" s="26"/>
      <c r="N31" s="26"/>
    </row>
    <row r="32" spans="1:14" ht="21.9" customHeight="1" x14ac:dyDescent="0.3">
      <c r="A32" s="9" t="s">
        <v>199</v>
      </c>
      <c r="B32" s="9"/>
      <c r="C32" s="9"/>
      <c r="D32" s="26"/>
      <c r="E32" s="9"/>
      <c r="F32" s="26"/>
      <c r="G32" s="26"/>
      <c r="H32" s="9"/>
      <c r="I32" s="29"/>
      <c r="J32" s="9" t="str">
        <f t="shared" ca="1" si="0"/>
        <v/>
      </c>
      <c r="K32" s="9">
        <f t="shared" ca="1" si="1"/>
        <v>46243</v>
      </c>
      <c r="L32" s="9" t="str">
        <f t="shared" ca="1" si="2"/>
        <v>Yes</v>
      </c>
      <c r="M32" s="26"/>
      <c r="N32" s="26"/>
    </row>
    <row r="33" spans="1:14" ht="21.9" customHeight="1" x14ac:dyDescent="0.3">
      <c r="A33" s="9" t="s">
        <v>200</v>
      </c>
      <c r="B33" s="9"/>
      <c r="C33" s="9"/>
      <c r="D33" s="26"/>
      <c r="E33" s="9"/>
      <c r="F33" s="26"/>
      <c r="G33" s="26"/>
      <c r="H33" s="9"/>
      <c r="I33" s="29"/>
      <c r="J33" s="9" t="str">
        <f t="shared" ca="1" si="0"/>
        <v/>
      </c>
      <c r="K33" s="9">
        <f t="shared" ca="1" si="1"/>
        <v>46243</v>
      </c>
      <c r="L33" s="9" t="str">
        <f t="shared" ca="1" si="2"/>
        <v>Yes</v>
      </c>
      <c r="M33" s="26"/>
      <c r="N33" s="26"/>
    </row>
    <row r="34" spans="1:14" ht="21.9" customHeight="1" x14ac:dyDescent="0.3">
      <c r="A34" s="9" t="s">
        <v>201</v>
      </c>
      <c r="B34" s="9"/>
      <c r="C34" s="9"/>
      <c r="D34" s="26"/>
      <c r="E34" s="9"/>
      <c r="F34" s="26"/>
      <c r="G34" s="26"/>
      <c r="H34" s="9"/>
      <c r="I34" s="29"/>
      <c r="J34" s="9" t="str">
        <f t="shared" ca="1" si="0"/>
        <v/>
      </c>
      <c r="K34" s="9">
        <f t="shared" ca="1" si="1"/>
        <v>46243</v>
      </c>
      <c r="L34" s="9" t="str">
        <f t="shared" ca="1" si="2"/>
        <v>Yes</v>
      </c>
      <c r="M34" s="26"/>
      <c r="N34" s="26"/>
    </row>
    <row r="35" spans="1:14" ht="21.9" customHeight="1" x14ac:dyDescent="0.3">
      <c r="A35" s="9" t="s">
        <v>202</v>
      </c>
      <c r="B35" s="9"/>
      <c r="C35" s="9"/>
      <c r="D35" s="26"/>
      <c r="E35" s="9"/>
      <c r="F35" s="26"/>
      <c r="G35" s="26"/>
      <c r="H35" s="9"/>
      <c r="I35" s="29"/>
      <c r="J35" s="9" t="str">
        <f t="shared" ca="1" si="0"/>
        <v/>
      </c>
      <c r="K35" s="9">
        <f t="shared" ca="1" si="1"/>
        <v>46243</v>
      </c>
      <c r="L35" s="9" t="str">
        <f t="shared" ca="1" si="2"/>
        <v>Yes</v>
      </c>
      <c r="M35" s="26"/>
      <c r="N35" s="26"/>
    </row>
    <row r="36" spans="1:14" ht="21.9" customHeight="1" x14ac:dyDescent="0.3">
      <c r="A36" s="9" t="s">
        <v>203</v>
      </c>
      <c r="B36" s="9"/>
      <c r="C36" s="9"/>
      <c r="D36" s="26"/>
      <c r="E36" s="9"/>
      <c r="F36" s="26"/>
      <c r="G36" s="26"/>
      <c r="H36" s="9"/>
      <c r="I36" s="29"/>
      <c r="J36" s="9" t="str">
        <f t="shared" ca="1" si="0"/>
        <v/>
      </c>
      <c r="K36" s="9">
        <f t="shared" ca="1" si="1"/>
        <v>46243</v>
      </c>
      <c r="L36" s="9" t="str">
        <f t="shared" ca="1" si="2"/>
        <v>Yes</v>
      </c>
      <c r="M36" s="26"/>
      <c r="N36" s="26"/>
    </row>
    <row r="37" spans="1:14" ht="21.9" customHeight="1" x14ac:dyDescent="0.3">
      <c r="A37" s="9" t="s">
        <v>204</v>
      </c>
      <c r="B37" s="9"/>
      <c r="C37" s="9"/>
      <c r="D37" s="26"/>
      <c r="E37" s="9"/>
      <c r="F37" s="26"/>
      <c r="G37" s="26"/>
      <c r="H37" s="9"/>
      <c r="I37" s="29"/>
      <c r="J37" s="9" t="str">
        <f t="shared" ref="J37:J54" ca="1" si="3">IF(G37="","",MAX(0,G37-TODAY()))</f>
        <v/>
      </c>
      <c r="K37" s="9">
        <f t="shared" ref="K37:K54" ca="1" si="4">IF(AND(G37&lt;TODAY(),H37&lt;&gt;"Completed"),TODAY()-G37,0)</f>
        <v>46243</v>
      </c>
      <c r="L37" s="9" t="str">
        <f t="shared" ref="L37:L68" ca="1" si="5">IF(K37&gt;0,"Yes","No")</f>
        <v>Yes</v>
      </c>
      <c r="M37" s="26"/>
      <c r="N37" s="26"/>
    </row>
    <row r="38" spans="1:14" ht="21.9" customHeight="1" x14ac:dyDescent="0.3">
      <c r="A38" s="9" t="s">
        <v>205</v>
      </c>
      <c r="B38" s="9"/>
      <c r="C38" s="9"/>
      <c r="D38" s="26"/>
      <c r="E38" s="9"/>
      <c r="F38" s="26"/>
      <c r="G38" s="26"/>
      <c r="H38" s="9"/>
      <c r="I38" s="29"/>
      <c r="J38" s="9" t="str">
        <f t="shared" ca="1" si="3"/>
        <v/>
      </c>
      <c r="K38" s="9">
        <f t="shared" ca="1" si="4"/>
        <v>46243</v>
      </c>
      <c r="L38" s="9" t="str">
        <f t="shared" ca="1" si="5"/>
        <v>Yes</v>
      </c>
      <c r="M38" s="26"/>
      <c r="N38" s="26"/>
    </row>
    <row r="39" spans="1:14" ht="21.9" customHeight="1" x14ac:dyDescent="0.3">
      <c r="A39" s="9" t="s">
        <v>206</v>
      </c>
      <c r="B39" s="9"/>
      <c r="C39" s="9"/>
      <c r="D39" s="26"/>
      <c r="E39" s="9"/>
      <c r="F39" s="26"/>
      <c r="G39" s="26"/>
      <c r="H39" s="9"/>
      <c r="I39" s="29"/>
      <c r="J39" s="9" t="str">
        <f t="shared" ca="1" si="3"/>
        <v/>
      </c>
      <c r="K39" s="9">
        <f t="shared" ca="1" si="4"/>
        <v>46243</v>
      </c>
      <c r="L39" s="9" t="str">
        <f t="shared" ca="1" si="5"/>
        <v>Yes</v>
      </c>
      <c r="M39" s="26"/>
      <c r="N39" s="26"/>
    </row>
    <row r="40" spans="1:14" ht="21.9" customHeight="1" x14ac:dyDescent="0.3">
      <c r="A40" s="9" t="s">
        <v>207</v>
      </c>
      <c r="B40" s="9"/>
      <c r="C40" s="9"/>
      <c r="D40" s="26"/>
      <c r="E40" s="9"/>
      <c r="F40" s="26"/>
      <c r="G40" s="26"/>
      <c r="H40" s="9"/>
      <c r="I40" s="29"/>
      <c r="J40" s="9" t="str">
        <f t="shared" ca="1" si="3"/>
        <v/>
      </c>
      <c r="K40" s="9">
        <f t="shared" ca="1" si="4"/>
        <v>46243</v>
      </c>
      <c r="L40" s="9" t="str">
        <f t="shared" ca="1" si="5"/>
        <v>Yes</v>
      </c>
      <c r="M40" s="26"/>
      <c r="N40" s="26"/>
    </row>
    <row r="41" spans="1:14" ht="21.9" customHeight="1" x14ac:dyDescent="0.3">
      <c r="A41" s="9" t="s">
        <v>208</v>
      </c>
      <c r="B41" s="9"/>
      <c r="C41" s="9"/>
      <c r="D41" s="26"/>
      <c r="E41" s="9"/>
      <c r="F41" s="26"/>
      <c r="G41" s="26"/>
      <c r="H41" s="9"/>
      <c r="I41" s="29"/>
      <c r="J41" s="9" t="str">
        <f t="shared" ca="1" si="3"/>
        <v/>
      </c>
      <c r="K41" s="9">
        <f t="shared" ca="1" si="4"/>
        <v>46243</v>
      </c>
      <c r="L41" s="9" t="str">
        <f t="shared" ca="1" si="5"/>
        <v>Yes</v>
      </c>
      <c r="M41" s="26"/>
      <c r="N41" s="26"/>
    </row>
    <row r="42" spans="1:14" ht="21.9" customHeight="1" x14ac:dyDescent="0.3">
      <c r="A42" s="9" t="s">
        <v>209</v>
      </c>
      <c r="B42" s="9"/>
      <c r="C42" s="9"/>
      <c r="D42" s="26"/>
      <c r="E42" s="9"/>
      <c r="F42" s="26"/>
      <c r="G42" s="26"/>
      <c r="H42" s="9"/>
      <c r="I42" s="29"/>
      <c r="J42" s="9" t="str">
        <f t="shared" ca="1" si="3"/>
        <v/>
      </c>
      <c r="K42" s="9">
        <f t="shared" ca="1" si="4"/>
        <v>46243</v>
      </c>
      <c r="L42" s="9" t="str">
        <f t="shared" ca="1" si="5"/>
        <v>Yes</v>
      </c>
      <c r="M42" s="26"/>
      <c r="N42" s="26"/>
    </row>
    <row r="43" spans="1:14" ht="21.9" customHeight="1" x14ac:dyDescent="0.3">
      <c r="A43" s="9" t="s">
        <v>210</v>
      </c>
      <c r="B43" s="9"/>
      <c r="C43" s="9"/>
      <c r="D43" s="26"/>
      <c r="E43" s="9"/>
      <c r="F43" s="26"/>
      <c r="G43" s="26"/>
      <c r="H43" s="9"/>
      <c r="I43" s="29"/>
      <c r="J43" s="9" t="str">
        <f t="shared" ca="1" si="3"/>
        <v/>
      </c>
      <c r="K43" s="9">
        <f t="shared" ca="1" si="4"/>
        <v>46243</v>
      </c>
      <c r="L43" s="9" t="str">
        <f t="shared" ca="1" si="5"/>
        <v>Yes</v>
      </c>
      <c r="M43" s="26"/>
      <c r="N43" s="26"/>
    </row>
    <row r="44" spans="1:14" ht="21.9" customHeight="1" x14ac:dyDescent="0.3">
      <c r="A44" s="9" t="s">
        <v>211</v>
      </c>
      <c r="B44" s="9"/>
      <c r="C44" s="9"/>
      <c r="D44" s="26"/>
      <c r="E44" s="9"/>
      <c r="F44" s="26"/>
      <c r="G44" s="26"/>
      <c r="H44" s="9"/>
      <c r="I44" s="29"/>
      <c r="J44" s="9" t="str">
        <f t="shared" ca="1" si="3"/>
        <v/>
      </c>
      <c r="K44" s="9">
        <f t="shared" ca="1" si="4"/>
        <v>46243</v>
      </c>
      <c r="L44" s="9" t="str">
        <f t="shared" ca="1" si="5"/>
        <v>Yes</v>
      </c>
      <c r="M44" s="26"/>
      <c r="N44" s="26"/>
    </row>
    <row r="45" spans="1:14" ht="21.9" customHeight="1" x14ac:dyDescent="0.3">
      <c r="A45" s="9" t="s">
        <v>212</v>
      </c>
      <c r="B45" s="9"/>
      <c r="C45" s="9"/>
      <c r="D45" s="26"/>
      <c r="E45" s="9"/>
      <c r="F45" s="26"/>
      <c r="G45" s="26"/>
      <c r="H45" s="9"/>
      <c r="I45" s="29"/>
      <c r="J45" s="9" t="str">
        <f t="shared" ca="1" si="3"/>
        <v/>
      </c>
      <c r="K45" s="9">
        <f t="shared" ca="1" si="4"/>
        <v>46243</v>
      </c>
      <c r="L45" s="9" t="str">
        <f t="shared" ca="1" si="5"/>
        <v>Yes</v>
      </c>
      <c r="M45" s="26"/>
      <c r="N45" s="26"/>
    </row>
    <row r="46" spans="1:14" ht="21.9" customHeight="1" x14ac:dyDescent="0.3">
      <c r="A46" s="9" t="s">
        <v>213</v>
      </c>
      <c r="B46" s="9"/>
      <c r="C46" s="9"/>
      <c r="D46" s="26"/>
      <c r="E46" s="9"/>
      <c r="F46" s="26"/>
      <c r="G46" s="26"/>
      <c r="H46" s="9"/>
      <c r="I46" s="29"/>
      <c r="J46" s="9" t="str">
        <f t="shared" ca="1" si="3"/>
        <v/>
      </c>
      <c r="K46" s="9">
        <f t="shared" ca="1" si="4"/>
        <v>46243</v>
      </c>
      <c r="L46" s="9" t="str">
        <f t="shared" ca="1" si="5"/>
        <v>Yes</v>
      </c>
      <c r="M46" s="26"/>
      <c r="N46" s="26"/>
    </row>
    <row r="47" spans="1:14" ht="21.9" customHeight="1" x14ac:dyDescent="0.3">
      <c r="A47" s="9" t="s">
        <v>214</v>
      </c>
      <c r="B47" s="9"/>
      <c r="C47" s="9"/>
      <c r="D47" s="26"/>
      <c r="E47" s="9"/>
      <c r="F47" s="26"/>
      <c r="G47" s="26"/>
      <c r="H47" s="9"/>
      <c r="I47" s="29"/>
      <c r="J47" s="9" t="str">
        <f t="shared" ca="1" si="3"/>
        <v/>
      </c>
      <c r="K47" s="9">
        <f t="shared" ca="1" si="4"/>
        <v>46243</v>
      </c>
      <c r="L47" s="9" t="str">
        <f t="shared" ca="1" si="5"/>
        <v>Yes</v>
      </c>
      <c r="M47" s="26"/>
      <c r="N47" s="26"/>
    </row>
    <row r="48" spans="1:14" ht="21.9" customHeight="1" x14ac:dyDescent="0.3">
      <c r="A48" s="9" t="s">
        <v>215</v>
      </c>
      <c r="B48" s="9"/>
      <c r="C48" s="9"/>
      <c r="D48" s="26"/>
      <c r="E48" s="9"/>
      <c r="F48" s="26"/>
      <c r="G48" s="26"/>
      <c r="H48" s="9"/>
      <c r="I48" s="29"/>
      <c r="J48" s="9" t="str">
        <f t="shared" ca="1" si="3"/>
        <v/>
      </c>
      <c r="K48" s="9">
        <f t="shared" ca="1" si="4"/>
        <v>46243</v>
      </c>
      <c r="L48" s="9" t="str">
        <f t="shared" ca="1" si="5"/>
        <v>Yes</v>
      </c>
      <c r="M48" s="26"/>
      <c r="N48" s="26"/>
    </row>
    <row r="49" spans="1:14" ht="21.9" customHeight="1" x14ac:dyDescent="0.3">
      <c r="A49" s="9" t="s">
        <v>216</v>
      </c>
      <c r="B49" s="9"/>
      <c r="C49" s="9"/>
      <c r="D49" s="26"/>
      <c r="E49" s="9"/>
      <c r="F49" s="26"/>
      <c r="G49" s="26"/>
      <c r="H49" s="9"/>
      <c r="I49" s="29"/>
      <c r="J49" s="9" t="str">
        <f t="shared" ca="1" si="3"/>
        <v/>
      </c>
      <c r="K49" s="9">
        <f t="shared" ca="1" si="4"/>
        <v>46243</v>
      </c>
      <c r="L49" s="9" t="str">
        <f t="shared" ca="1" si="5"/>
        <v>Yes</v>
      </c>
      <c r="M49" s="26"/>
      <c r="N49" s="26"/>
    </row>
    <row r="50" spans="1:14" ht="21.9" customHeight="1" x14ac:dyDescent="0.3">
      <c r="A50" s="9" t="s">
        <v>217</v>
      </c>
      <c r="B50" s="9"/>
      <c r="C50" s="9"/>
      <c r="D50" s="26"/>
      <c r="E50" s="9"/>
      <c r="F50" s="26"/>
      <c r="G50" s="26"/>
      <c r="H50" s="9"/>
      <c r="I50" s="29"/>
      <c r="J50" s="9" t="str">
        <f t="shared" ca="1" si="3"/>
        <v/>
      </c>
      <c r="K50" s="9">
        <f t="shared" ca="1" si="4"/>
        <v>46243</v>
      </c>
      <c r="L50" s="9" t="str">
        <f t="shared" ca="1" si="5"/>
        <v>Yes</v>
      </c>
      <c r="M50" s="26"/>
      <c r="N50" s="26"/>
    </row>
    <row r="51" spans="1:14" ht="21.9" customHeight="1" x14ac:dyDescent="0.3">
      <c r="A51" s="9" t="s">
        <v>218</v>
      </c>
      <c r="B51" s="9"/>
      <c r="C51" s="9"/>
      <c r="D51" s="26"/>
      <c r="E51" s="9"/>
      <c r="F51" s="26"/>
      <c r="G51" s="26"/>
      <c r="H51" s="9"/>
      <c r="I51" s="29"/>
      <c r="J51" s="9" t="str">
        <f t="shared" ca="1" si="3"/>
        <v/>
      </c>
      <c r="K51" s="9">
        <f t="shared" ca="1" si="4"/>
        <v>46243</v>
      </c>
      <c r="L51" s="9" t="str">
        <f t="shared" ca="1" si="5"/>
        <v>Yes</v>
      </c>
      <c r="M51" s="26"/>
      <c r="N51" s="26"/>
    </row>
    <row r="52" spans="1:14" ht="21.9" customHeight="1" x14ac:dyDescent="0.3">
      <c r="A52" s="9" t="s">
        <v>219</v>
      </c>
      <c r="B52" s="9"/>
      <c r="C52" s="9"/>
      <c r="D52" s="26"/>
      <c r="E52" s="9"/>
      <c r="F52" s="26"/>
      <c r="G52" s="26"/>
      <c r="H52" s="9"/>
      <c r="I52" s="29"/>
      <c r="J52" s="9" t="str">
        <f t="shared" ca="1" si="3"/>
        <v/>
      </c>
      <c r="K52" s="9">
        <f t="shared" ca="1" si="4"/>
        <v>46243</v>
      </c>
      <c r="L52" s="9" t="str">
        <f t="shared" ca="1" si="5"/>
        <v>Yes</v>
      </c>
      <c r="M52" s="26"/>
      <c r="N52" s="26"/>
    </row>
    <row r="53" spans="1:14" ht="21.9" customHeight="1" x14ac:dyDescent="0.3">
      <c r="A53" s="9" t="s">
        <v>220</v>
      </c>
      <c r="B53" s="9"/>
      <c r="C53" s="9"/>
      <c r="D53" s="26"/>
      <c r="E53" s="9"/>
      <c r="F53" s="26"/>
      <c r="G53" s="26"/>
      <c r="H53" s="9"/>
      <c r="I53" s="29"/>
      <c r="J53" s="9" t="str">
        <f t="shared" ca="1" si="3"/>
        <v/>
      </c>
      <c r="K53" s="9">
        <f t="shared" ca="1" si="4"/>
        <v>46243</v>
      </c>
      <c r="L53" s="9" t="str">
        <f t="shared" ca="1" si="5"/>
        <v>Yes</v>
      </c>
      <c r="M53" s="26"/>
      <c r="N53" s="26"/>
    </row>
    <row r="54" spans="1:14" ht="21.9" customHeight="1" x14ac:dyDescent="0.3">
      <c r="A54" s="9" t="s">
        <v>221</v>
      </c>
      <c r="B54" s="9"/>
      <c r="C54" s="9"/>
      <c r="D54" s="26"/>
      <c r="E54" s="9"/>
      <c r="F54" s="26"/>
      <c r="G54" s="26"/>
      <c r="H54" s="9"/>
      <c r="I54" s="29"/>
      <c r="J54" s="9" t="str">
        <f t="shared" ca="1" si="3"/>
        <v/>
      </c>
      <c r="K54" s="9">
        <f t="shared" ca="1" si="4"/>
        <v>46243</v>
      </c>
      <c r="L54" s="9" t="str">
        <f t="shared" ca="1" si="5"/>
        <v>Yes</v>
      </c>
      <c r="M54" s="26"/>
      <c r="N54" s="26"/>
    </row>
    <row r="55" spans="1:14" ht="21.9" customHeight="1" x14ac:dyDescent="0.3"/>
    <row r="56" spans="1:14" ht="21.9" customHeight="1" x14ac:dyDescent="0.3"/>
    <row r="57" spans="1:14" ht="21.9" customHeight="1" x14ac:dyDescent="0.3"/>
    <row r="58" spans="1:14" ht="21.9" customHeight="1" x14ac:dyDescent="0.3"/>
    <row r="59" spans="1:14" ht="21.9" customHeight="1" x14ac:dyDescent="0.3"/>
    <row r="60" spans="1:14" ht="21.9" customHeight="1" x14ac:dyDescent="0.3"/>
    <row r="61" spans="1:14" ht="21.9" customHeight="1" x14ac:dyDescent="0.3"/>
    <row r="62" spans="1:14" ht="21.9" customHeight="1" x14ac:dyDescent="0.3"/>
    <row r="63" spans="1:14" ht="21.9" customHeight="1" x14ac:dyDescent="0.3"/>
    <row r="64" spans="1:14" ht="21.9" customHeight="1" x14ac:dyDescent="0.3"/>
    <row r="65" ht="21.9" customHeight="1" x14ac:dyDescent="0.3"/>
    <row r="66" ht="21.9" customHeight="1" x14ac:dyDescent="0.3"/>
    <row r="67" ht="21.9" customHeight="1" x14ac:dyDescent="0.3"/>
    <row r="68" ht="21.9" customHeight="1" x14ac:dyDescent="0.3"/>
    <row r="69" ht="21.9" customHeight="1" x14ac:dyDescent="0.3"/>
    <row r="70" ht="21.9" customHeight="1" x14ac:dyDescent="0.3"/>
    <row r="71" ht="21.9" customHeight="1" x14ac:dyDescent="0.3"/>
    <row r="72" ht="21.9" customHeight="1" x14ac:dyDescent="0.3"/>
    <row r="73" ht="21.9" customHeight="1" x14ac:dyDescent="0.3"/>
    <row r="74" ht="21.9" customHeight="1" x14ac:dyDescent="0.3"/>
    <row r="75" ht="21.9" customHeight="1" x14ac:dyDescent="0.3"/>
  </sheetData>
  <mergeCells count="1">
    <mergeCell ref="A1:N2"/>
  </mergeCells>
  <conditionalFormatting sqref="I5:I54">
    <cfRule type="cellIs" dxfId="1" priority="2" operator="greaterThanOrEqual">
      <formula>1</formula>
    </cfRule>
  </conditionalFormatting>
  <conditionalFormatting sqref="L5:L54">
    <cfRule type="expression" dxfId="0" priority="1">
      <formula>$L5="Yes"</formula>
    </cfRule>
  </conditionalFormatting>
  <pageMargins left="0.25" right="0.25" top="0.35" bottom="0.35" header="0.1" footer="0.1"/>
  <pageSetup paperSize="9" fitToHeight="0" orientation="landscape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600-000000000000}">
          <x14:formula1>
            <xm:f>Lists!$D$5:$D$8</xm:f>
          </x14:formula1>
          <xm:sqref>H5:H54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45"/>
  <sheetViews>
    <sheetView showGridLines="0" topLeftCell="A36" zoomScale="115" zoomScaleNormal="115" workbookViewId="0">
      <selection activeCell="N24" sqref="N24"/>
    </sheetView>
  </sheetViews>
  <sheetFormatPr defaultRowHeight="14.4" x14ac:dyDescent="0.3"/>
  <cols>
    <col min="1" max="16" width="14" customWidth="1"/>
  </cols>
  <sheetData>
    <row r="1" spans="1:16" ht="21.9" customHeight="1" x14ac:dyDescent="0.3">
      <c r="A1" s="46" t="s">
        <v>222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" ht="21.9" customHeight="1" x14ac:dyDescent="0.3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21.9" customHeight="1" x14ac:dyDescent="0.3"/>
    <row r="4" spans="1:16" ht="21.9" customHeight="1" x14ac:dyDescent="0.3">
      <c r="A4" s="83" t="s">
        <v>156</v>
      </c>
      <c r="B4" s="84"/>
      <c r="C4" s="85"/>
      <c r="E4" s="77" t="s">
        <v>157</v>
      </c>
      <c r="F4" s="78"/>
      <c r="G4" s="79"/>
      <c r="I4" s="89" t="s">
        <v>158</v>
      </c>
      <c r="J4" s="90"/>
      <c r="K4" s="91"/>
      <c r="M4" s="65" t="s">
        <v>223</v>
      </c>
      <c r="N4" s="66"/>
      <c r="O4" s="67"/>
    </row>
    <row r="5" spans="1:16" ht="21.9" customHeight="1" x14ac:dyDescent="0.3">
      <c r="A5" s="86"/>
      <c r="B5" s="87"/>
      <c r="C5" s="88"/>
      <c r="E5" s="80"/>
      <c r="F5" s="81"/>
      <c r="G5" s="82"/>
      <c r="I5" s="92"/>
      <c r="J5" s="93"/>
      <c r="K5" s="94"/>
      <c r="M5" s="68"/>
      <c r="N5" s="69"/>
      <c r="O5" s="70"/>
    </row>
    <row r="6" spans="1:16" ht="21.9" customHeight="1" x14ac:dyDescent="0.3">
      <c r="A6" s="103">
        <f>COUNTA(tblCauses[Cause Description])</f>
        <v>6</v>
      </c>
      <c r="B6" s="84"/>
      <c r="C6" s="85"/>
      <c r="E6" s="102">
        <f>COUNTIF(tblCauses[Root Cause?],"Yes")</f>
        <v>3</v>
      </c>
      <c r="F6" s="78"/>
      <c r="G6" s="79"/>
      <c r="I6" s="104">
        <f>COUNTIF(tblCauses[Priority Level],"High")</f>
        <v>0</v>
      </c>
      <c r="J6" s="90"/>
      <c r="K6" s="91"/>
      <c r="M6" s="101">
        <f>COUNTIFS(tblActions[Status],"&lt;&gt;Completed",tblActions[Related Cause ID],"&lt;&gt;")</f>
        <v>5</v>
      </c>
      <c r="N6" s="66"/>
      <c r="O6" s="67"/>
    </row>
    <row r="7" spans="1:16" ht="21.9" customHeight="1" x14ac:dyDescent="0.3">
      <c r="A7" s="86"/>
      <c r="B7" s="87"/>
      <c r="C7" s="88"/>
      <c r="E7" s="80"/>
      <c r="F7" s="81"/>
      <c r="G7" s="82"/>
      <c r="I7" s="92"/>
      <c r="J7" s="93"/>
      <c r="K7" s="94"/>
      <c r="M7" s="68"/>
      <c r="N7" s="69"/>
      <c r="O7" s="70"/>
    </row>
    <row r="8" spans="1:16" ht="21.9" customHeight="1" x14ac:dyDescent="0.3"/>
    <row r="9" spans="1:16" ht="21.9" customHeight="1" x14ac:dyDescent="0.3">
      <c r="A9" s="77" t="s">
        <v>224</v>
      </c>
      <c r="B9" s="78"/>
      <c r="C9" s="79"/>
      <c r="E9" s="89" t="s">
        <v>225</v>
      </c>
      <c r="F9" s="90"/>
      <c r="G9" s="91"/>
      <c r="I9" s="71" t="s">
        <v>226</v>
      </c>
      <c r="J9" s="72"/>
      <c r="K9" s="73"/>
      <c r="M9" s="95" t="s">
        <v>227</v>
      </c>
      <c r="N9" s="96"/>
      <c r="O9" s="97"/>
    </row>
    <row r="10" spans="1:16" ht="21.9" customHeight="1" x14ac:dyDescent="0.3">
      <c r="A10" s="80"/>
      <c r="B10" s="81"/>
      <c r="C10" s="82"/>
      <c r="E10" s="92"/>
      <c r="F10" s="93"/>
      <c r="G10" s="94"/>
      <c r="I10" s="74"/>
      <c r="J10" s="75"/>
      <c r="K10" s="76"/>
      <c r="M10" s="98"/>
      <c r="N10" s="99"/>
      <c r="O10" s="100"/>
    </row>
    <row r="11" spans="1:16" ht="21.9" customHeight="1" x14ac:dyDescent="0.3">
      <c r="A11" s="102">
        <f>COUNTIF(tblActions[Status],"Completed")</f>
        <v>1</v>
      </c>
      <c r="B11" s="78"/>
      <c r="C11" s="79"/>
      <c r="E11" s="104">
        <f ca="1">COUNTIF(tblActions[Overdue?],"Yes")</f>
        <v>44</v>
      </c>
      <c r="F11" s="90"/>
      <c r="G11" s="91"/>
      <c r="I11" s="106">
        <f>IFERROR(COUNTIF(tblActions[Status],"Completed")/COUNTIF(tblActions[Related Cause ID],"&lt;&gt;"),0)</f>
        <v>0.16666666666666666</v>
      </c>
      <c r="J11" s="72"/>
      <c r="K11" s="73"/>
      <c r="M11" s="105" t="str">
        <f>INDEX(Summary!A5:A10,MATCH(MAX(Summary!B5:B10),Summary!B5:B10,0))</f>
        <v>Man</v>
      </c>
      <c r="N11" s="96"/>
      <c r="O11" s="97"/>
    </row>
    <row r="12" spans="1:16" ht="21.9" customHeight="1" x14ac:dyDescent="0.3">
      <c r="A12" s="80"/>
      <c r="B12" s="81"/>
      <c r="C12" s="82"/>
      <c r="E12" s="92"/>
      <c r="F12" s="93"/>
      <c r="G12" s="94"/>
      <c r="I12" s="74"/>
      <c r="J12" s="75"/>
      <c r="K12" s="76"/>
      <c r="M12" s="98"/>
      <c r="N12" s="99"/>
      <c r="O12" s="100"/>
    </row>
    <row r="13" spans="1:16" ht="21.9" customHeight="1" x14ac:dyDescent="0.3"/>
    <row r="14" spans="1:16" ht="21.9" customHeight="1" x14ac:dyDescent="0.3"/>
    <row r="15" spans="1:16" ht="21.9" customHeight="1" x14ac:dyDescent="0.3"/>
    <row r="16" spans="1:16" ht="21.9" customHeight="1" x14ac:dyDescent="0.3"/>
    <row r="17" ht="21.9" customHeight="1" x14ac:dyDescent="0.3"/>
    <row r="18" ht="21.9" customHeight="1" x14ac:dyDescent="0.3"/>
    <row r="19" ht="21.9" customHeight="1" x14ac:dyDescent="0.3"/>
    <row r="20" ht="21.9" customHeight="1" x14ac:dyDescent="0.3"/>
    <row r="21" ht="21.9" customHeight="1" x14ac:dyDescent="0.3"/>
    <row r="22" ht="21.9" customHeight="1" x14ac:dyDescent="0.3"/>
    <row r="23" ht="21.9" customHeight="1" x14ac:dyDescent="0.3"/>
    <row r="24" ht="21.9" customHeight="1" x14ac:dyDescent="0.3"/>
    <row r="25" ht="21.9" customHeight="1" x14ac:dyDescent="0.3"/>
    <row r="26" ht="21.9" customHeight="1" x14ac:dyDescent="0.3"/>
    <row r="27" ht="21.9" customHeight="1" x14ac:dyDescent="0.3"/>
    <row r="28" ht="21.9" customHeight="1" x14ac:dyDescent="0.3"/>
    <row r="29" ht="21.9" customHeight="1" x14ac:dyDescent="0.3"/>
    <row r="30" ht="21.9" customHeight="1" x14ac:dyDescent="0.3"/>
    <row r="31" ht="21.9" customHeight="1" x14ac:dyDescent="0.3"/>
    <row r="32" ht="21.9" customHeight="1" x14ac:dyDescent="0.3"/>
    <row r="33" ht="21.9" customHeight="1" x14ac:dyDescent="0.3"/>
    <row r="34" ht="21.9" customHeight="1" x14ac:dyDescent="0.3"/>
    <row r="35" ht="21.9" customHeight="1" x14ac:dyDescent="0.3"/>
    <row r="36" ht="21.9" customHeight="1" x14ac:dyDescent="0.3"/>
    <row r="37" ht="21.9" customHeight="1" x14ac:dyDescent="0.3"/>
    <row r="38" ht="21.9" customHeight="1" x14ac:dyDescent="0.3"/>
    <row r="39" ht="21.9" customHeight="1" x14ac:dyDescent="0.3"/>
    <row r="40" ht="21.9" customHeight="1" x14ac:dyDescent="0.3"/>
    <row r="41" ht="21.9" customHeight="1" x14ac:dyDescent="0.3"/>
    <row r="42" ht="21.9" customHeight="1" x14ac:dyDescent="0.3"/>
    <row r="43" ht="21.9" customHeight="1" x14ac:dyDescent="0.3"/>
    <row r="44" ht="21.9" customHeight="1" x14ac:dyDescent="0.3"/>
    <row r="45" ht="21.9" customHeight="1" x14ac:dyDescent="0.3"/>
  </sheetData>
  <mergeCells count="17">
    <mergeCell ref="M11:O12"/>
    <mergeCell ref="I11:K12"/>
    <mergeCell ref="A11:C12"/>
    <mergeCell ref="E11:G12"/>
    <mergeCell ref="A1:P2"/>
    <mergeCell ref="M4:O5"/>
    <mergeCell ref="I9:K10"/>
    <mergeCell ref="A9:C10"/>
    <mergeCell ref="A4:C5"/>
    <mergeCell ref="E9:G10"/>
    <mergeCell ref="E4:G5"/>
    <mergeCell ref="M9:O10"/>
    <mergeCell ref="I4:K5"/>
    <mergeCell ref="M6:O7"/>
    <mergeCell ref="E6:G7"/>
    <mergeCell ref="A6:C7"/>
    <mergeCell ref="I6:K7"/>
  </mergeCells>
  <pageMargins left="0.25" right="0.25" top="0.35" bottom="0.35" header="0.1" footer="0.1"/>
  <pageSetup paperSize="9" fitToHeight="0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35"/>
  <sheetViews>
    <sheetView showGridLines="0" workbookViewId="0">
      <pane ySplit="4" topLeftCell="A5" activePane="bottomLeft" state="frozen"/>
      <selection pane="bottomLeft" sqref="A1:J2"/>
    </sheetView>
  </sheetViews>
  <sheetFormatPr defaultRowHeight="14.4" x14ac:dyDescent="0.3"/>
  <cols>
    <col min="1" max="10" width="14" customWidth="1"/>
  </cols>
  <sheetData>
    <row r="1" spans="1:10" ht="21.9" customHeight="1" x14ac:dyDescent="0.3">
      <c r="A1" s="46" t="s">
        <v>228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21.9" customHeight="1" x14ac:dyDescent="0.3">
      <c r="A2" s="45"/>
      <c r="B2" s="45"/>
      <c r="C2" s="45"/>
      <c r="D2" s="45"/>
      <c r="E2" s="45"/>
      <c r="F2" s="45"/>
      <c r="G2" s="45"/>
      <c r="H2" s="45"/>
      <c r="I2" s="45"/>
      <c r="J2" s="45"/>
    </row>
    <row r="3" spans="1:10" ht="21.9" customHeight="1" x14ac:dyDescent="0.3"/>
    <row r="4" spans="1:10" ht="21.9" customHeight="1" x14ac:dyDescent="0.3">
      <c r="A4" s="24" t="s">
        <v>51</v>
      </c>
      <c r="B4" s="24" t="s">
        <v>159</v>
      </c>
      <c r="D4" s="24" t="s">
        <v>24</v>
      </c>
      <c r="E4" s="24" t="s">
        <v>229</v>
      </c>
      <c r="G4" s="24" t="s">
        <v>23</v>
      </c>
      <c r="H4" s="24" t="s">
        <v>229</v>
      </c>
    </row>
    <row r="5" spans="1:10" ht="21.9" customHeight="1" x14ac:dyDescent="0.3">
      <c r="A5" s="25" t="s">
        <v>11</v>
      </c>
      <c r="B5" s="25">
        <f>COUNTIF(tblCauses[Category],A5)</f>
        <v>1</v>
      </c>
      <c r="D5" s="25" t="s">
        <v>32</v>
      </c>
      <c r="E5" s="25">
        <f>COUNTIF(tblCauses[Priority Level],D5)</f>
        <v>0</v>
      </c>
      <c r="G5" s="25" t="s">
        <v>26</v>
      </c>
      <c r="H5" s="25">
        <f>COUNTIF(tblActions[Status],G5)</f>
        <v>2</v>
      </c>
    </row>
    <row r="6" spans="1:10" ht="21.9" customHeight="1" x14ac:dyDescent="0.3">
      <c r="A6" s="25" t="s">
        <v>9</v>
      </c>
      <c r="B6" s="25">
        <f>COUNTIF(tblCauses[Category],A6)</f>
        <v>1</v>
      </c>
      <c r="D6" s="25" t="s">
        <v>30</v>
      </c>
      <c r="E6" s="25">
        <f>COUNTIF(tblCauses[Priority Level],D6)</f>
        <v>4</v>
      </c>
      <c r="G6" s="25" t="s">
        <v>29</v>
      </c>
      <c r="H6" s="25">
        <f>COUNTIF(tblActions[Status],G6)</f>
        <v>2</v>
      </c>
    </row>
    <row r="7" spans="1:10" ht="21.9" customHeight="1" x14ac:dyDescent="0.3">
      <c r="A7" s="25" t="s">
        <v>10</v>
      </c>
      <c r="B7" s="25">
        <f>COUNTIF(tblCauses[Category],A7)</f>
        <v>1</v>
      </c>
      <c r="D7" s="25" t="s">
        <v>27</v>
      </c>
      <c r="E7" s="25">
        <f>COUNTIF(tblCauses[Priority Level],D7)</f>
        <v>46</v>
      </c>
      <c r="G7" s="25" t="s">
        <v>31</v>
      </c>
      <c r="H7" s="25">
        <f>COUNTIF(tblActions[Status],G7)</f>
        <v>1</v>
      </c>
    </row>
    <row r="8" spans="1:10" ht="21.9" customHeight="1" x14ac:dyDescent="0.3">
      <c r="A8" s="25" t="s">
        <v>16</v>
      </c>
      <c r="B8" s="25">
        <f>COUNTIF(tblCauses[Category],A8)</f>
        <v>1</v>
      </c>
      <c r="G8" s="25" t="s">
        <v>33</v>
      </c>
      <c r="H8" s="25">
        <f>COUNTIF(tblActions[Status],G8)</f>
        <v>1</v>
      </c>
    </row>
    <row r="9" spans="1:10" ht="21.9" customHeight="1" x14ac:dyDescent="0.3">
      <c r="A9" s="25" t="s">
        <v>17</v>
      </c>
      <c r="B9" s="25">
        <f>COUNTIF(tblCauses[Category],A9)</f>
        <v>1</v>
      </c>
    </row>
    <row r="10" spans="1:10" ht="21.9" customHeight="1" x14ac:dyDescent="0.3">
      <c r="A10" s="25" t="s">
        <v>18</v>
      </c>
      <c r="B10" s="25">
        <f>COUNTIF(tblCauses[Category],A10)</f>
        <v>1</v>
      </c>
    </row>
    <row r="11" spans="1:10" ht="21.9" customHeight="1" x14ac:dyDescent="0.3"/>
    <row r="12" spans="1:10" ht="21.9" customHeight="1" x14ac:dyDescent="0.3"/>
    <row r="13" spans="1:10" ht="21.9" customHeight="1" x14ac:dyDescent="0.3"/>
    <row r="14" spans="1:10" ht="21.9" customHeight="1" x14ac:dyDescent="0.3">
      <c r="A14" s="24" t="s">
        <v>230</v>
      </c>
      <c r="B14" s="24" t="s">
        <v>58</v>
      </c>
    </row>
    <row r="15" spans="1:10" ht="21.9" customHeight="1" x14ac:dyDescent="0.3">
      <c r="A15" s="25" t="str">
        <f>IFERROR(INDEX(tblCauses[Cause Description],MATCH(LARGE(tblCauses[Priority Score],1),tblCauses[Priority Score],0)),"")</f>
        <v>Poor quality material</v>
      </c>
      <c r="B15" s="25">
        <f>IFERROR(LARGE(tblCauses[Priority Score],1),"")</f>
        <v>60</v>
      </c>
    </row>
    <row r="16" spans="1:10" ht="21.9" customHeight="1" x14ac:dyDescent="0.3">
      <c r="A16" s="25" t="str">
        <f>IFERROR(INDEX(tblCauses[Cause Description],MATCH(LARGE(tblCauses[Priority Score],2),tblCauses[Priority Score],0)),"")</f>
        <v>Equipment worn out</v>
      </c>
      <c r="B16" s="25">
        <f>IFERROR(LARGE(tblCauses[Priority Score],2),"")</f>
        <v>48</v>
      </c>
    </row>
    <row r="17" spans="1:2" ht="21.9" customHeight="1" x14ac:dyDescent="0.3">
      <c r="A17" s="25" t="str">
        <f>IFERROR(INDEX(tblCauses[Cause Description],MATCH(LARGE(tblCauses[Priority Score],3),tblCauses[Priority Score],0)),"")</f>
        <v>Calibration issue</v>
      </c>
      <c r="B17" s="25">
        <f>IFERROR(LARGE(tblCauses[Priority Score],3),"")</f>
        <v>40</v>
      </c>
    </row>
    <row r="18" spans="1:2" ht="21.9" customHeight="1" x14ac:dyDescent="0.3">
      <c r="A18" s="25" t="str">
        <f>IFERROR(INDEX(tblCauses[Cause Description],MATCH(LARGE(tblCauses[Priority Score],4),tblCauses[Priority Score],0)),"")</f>
        <v>Procedure not followed</v>
      </c>
      <c r="B18" s="25">
        <f>IFERROR(LARGE(tblCauses[Priority Score],4),"")</f>
        <v>36</v>
      </c>
    </row>
    <row r="19" spans="1:2" ht="21.9" customHeight="1" x14ac:dyDescent="0.3">
      <c r="A19" s="25" t="str">
        <f>IFERROR(INDEX(tblCauses[Cause Description],MATCH(LARGE(tblCauses[Priority Score],5),tblCauses[Priority Score],0)),"")</f>
        <v>Humidity variation</v>
      </c>
      <c r="B19" s="25">
        <f>IFERROR(LARGE(tblCauses[Priority Score],5),"")</f>
        <v>27</v>
      </c>
    </row>
    <row r="20" spans="1:2" ht="21.9" customHeight="1" x14ac:dyDescent="0.3"/>
    <row r="21" spans="1:2" ht="21.9" customHeight="1" x14ac:dyDescent="0.3"/>
    <row r="22" spans="1:2" ht="21.9" customHeight="1" x14ac:dyDescent="0.3"/>
    <row r="23" spans="1:2" ht="21.9" customHeight="1" x14ac:dyDescent="0.3"/>
    <row r="24" spans="1:2" ht="21.9" customHeight="1" x14ac:dyDescent="0.3"/>
    <row r="25" spans="1:2" ht="21.9" customHeight="1" x14ac:dyDescent="0.3"/>
    <row r="26" spans="1:2" ht="21.9" customHeight="1" x14ac:dyDescent="0.3"/>
    <row r="27" spans="1:2" ht="21.9" customHeight="1" x14ac:dyDescent="0.3"/>
    <row r="28" spans="1:2" ht="21.9" customHeight="1" x14ac:dyDescent="0.3"/>
    <row r="29" spans="1:2" ht="21.9" customHeight="1" x14ac:dyDescent="0.3"/>
    <row r="30" spans="1:2" ht="21.9" customHeight="1" x14ac:dyDescent="0.3"/>
    <row r="31" spans="1:2" ht="21.9" customHeight="1" x14ac:dyDescent="0.3"/>
    <row r="32" spans="1:2" ht="21.9" customHeight="1" x14ac:dyDescent="0.3"/>
    <row r="33" ht="21.9" customHeight="1" x14ac:dyDescent="0.3"/>
    <row r="34" ht="21.9" customHeight="1" x14ac:dyDescent="0.3"/>
    <row r="35" ht="21.9" customHeight="1" x14ac:dyDescent="0.3"/>
  </sheetData>
  <mergeCells count="1">
    <mergeCell ref="A1:J2"/>
  </mergeCells>
  <pageMargins left="0.25" right="0.25" top="0.35" bottom="0.35" header="0.1" footer="0.1"/>
  <pageSetup paperSize="9" fitToHeight="0" orientation="landscape"/>
</worksheet>
</file>

<file path=docMetadata/LabelInfo.xml><?xml version="1.0" encoding="utf-8"?>
<clbl:labelList xmlns:clbl="http://schemas.microsoft.com/office/2020/mipLabelMetadata">
  <clbl:label id="{1712afef-9f4e-4511-a60c-36df6704e051}" enabled="1" method="Standard" siteId="{4e9dbbfb-394a-4583-8810-53f81f819e3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 Page</vt:lpstr>
      <vt:lpstr>Lists</vt:lpstr>
      <vt:lpstr>Instructions</vt:lpstr>
      <vt:lpstr>Cause Entry Table</vt:lpstr>
      <vt:lpstr>Fishbone Diagram</vt:lpstr>
      <vt:lpstr>Root Cause Prioritization</vt:lpstr>
      <vt:lpstr>Action Tracker</vt:lpstr>
      <vt:lpstr>Dashboard</vt:lpstr>
      <vt:lpstr>Summary</vt:lpstr>
    </vt:vector>
  </TitlesOfParts>
  <Manager/>
  <Company/>
  <LinksUpToDate>false</LinksUpToDate>
  <SharedDoc>false</SharedDoc>
  <HyperlinkBase>https://digitalelearnings.com/fishbone-diagram/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Premium Fishbone Diagram Excel Template</dc:title>
  <dc:subject>Root Cause Analysis and Fishbone Diagram Excel Template</dc:subject>
  <dc:creator/>
  <cp:keywords>Fishbone Diagram, Ishikawa Diagram, Cause and Effect Diagram, Root Cause Analysis, RCA, 6Ms, Lean Six Sigma, Quality Management, Excel Template</cp:keywords>
  <dc:description>A premium editable Excel Fishbone Diagram template for root cause analysis using the 6Ms framework. Includes cause entry table, scoring system, prioritization, action tracker, dashboard, dropdowns, formulas, charts, and conditional formatting.</dc:description>
  <cp:lastModifiedBy/>
  <cp:revision>1</cp:revision>
  <dcterms:created xsi:type="dcterms:W3CDTF">2026-08-09T15:21:51Z</dcterms:created>
  <dcterms:modified xsi:type="dcterms:W3CDTF">2026-08-09T15:25:05Z</dcterms:modified>
  <cp:category>Quality Tools, Lean Six Sigma, Root Cause Analysis, Project Management, Continuous Improvement</cp:category>
  <cp:contentStatus>Final</cp:contentStatus>
</cp:coreProperties>
</file>